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70" windowWidth="1855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<sst xmlns="http://schemas.openxmlformats.org/spreadsheetml/2006/main" count="110" uniqueCount="56">
  <si>
    <t>FiT</t>
  </si>
  <si>
    <t>cost</t>
  </si>
  <si>
    <t>kWh/day</t>
  </si>
  <si>
    <t>$/kWh</t>
  </si>
  <si>
    <t>$/day</t>
  </si>
  <si>
    <t>$/year</t>
  </si>
  <si>
    <t>no PV</t>
  </si>
  <si>
    <t>grid</t>
  </si>
  <si>
    <t>saving</t>
  </si>
  <si>
    <t>1kW</t>
  </si>
  <si>
    <t>1.5kW</t>
  </si>
  <si>
    <t>2kW</t>
  </si>
  <si>
    <t>3kW</t>
  </si>
  <si>
    <t>exporting</t>
  </si>
  <si>
    <t>Local Power Buying Group</t>
  </si>
  <si>
    <t>PV no FiT (1:1 metering)</t>
  </si>
  <si>
    <t>cost less PVRP &amp; REC at $39</t>
  </si>
  <si>
    <t>model showing savings due to various FiT arrangements with a 1kW PV system</t>
  </si>
  <si>
    <t>http://www.ata.org.au/feedintariffs/</t>
  </si>
  <si>
    <t>http://www.ata.org.au/wp-content/policy/sa_feedin_submission.pdf</t>
  </si>
  <si>
    <t>http://www.greenhouse.sa.gov.au/PDFs/Feed-in_Discussion_Paper_submissions_closed.pdf</t>
  </si>
  <si>
    <t>http://www.ceem.unsw.edu.au/content/userDocs/SAFiTFinal_Muriel.pdf</t>
  </si>
  <si>
    <t>also useful is the SA FiT discussion paper and the ATA and CEEM UNSW submissions</t>
  </si>
  <si>
    <t>-----------</t>
  </si>
  <si>
    <t>gross production metering would encourage people to put in larger 2kW and 3kW systems</t>
  </si>
  <si>
    <t>$300/year worse off than 44c under gross metering</t>
  </si>
  <si>
    <t>Typical prices for</t>
  </si>
  <si>
    <t>commercial PV systems</t>
  </si>
  <si>
    <t>Newington study of 30 1kW systems by CEEM UNSW below</t>
  </si>
  <si>
    <t>likely for households where people work from home, stay at home parents &amp; retirees - who wash clothes, run computers, fans, aircon etc. during the day</t>
  </si>
  <si>
    <t>likely for households with larger systems where everyone goes off elsewhere to work on weekdays (remaining 35% is weekends, fridges, standby power etc.)</t>
  </si>
  <si>
    <t>a 44c FiT with import-export metering</t>
  </si>
  <si>
    <t>see also the helpful information and papers by the ATA on FiT</t>
  </si>
  <si>
    <t>30% assumption is based on the SA data with 1.5kW average system size. on average just 30% of energy is exported and attracts the FiT</t>
  </si>
  <si>
    <t>SA average export on average system size of 1.5kW - see papers below (SA had import-export metering as default unlike Qld which has gross as default before FiT)</t>
  </si>
  <si>
    <t>nett of $8000 rebate</t>
  </si>
  <si>
    <t>no $8000 rebate available</t>
  </si>
  <si>
    <t>PVRP/SHCP grant</t>
  </si>
  <si>
    <t>$ retail electricity price</t>
  </si>
  <si>
    <t>$ Feed in Tariff (FiT)</t>
  </si>
  <si>
    <t>FiT import-export metering</t>
  </si>
  <si>
    <t>FiT gross production metering</t>
  </si>
  <si>
    <t>retail price</t>
  </si>
  <si>
    <t>leaves PV owners with a 1kW system</t>
  </si>
  <si>
    <t>FiT 24.5c gross production metering</t>
  </si>
  <si>
    <t>and about the same as 24.5c under gross metering</t>
  </si>
  <si>
    <t>kWh/day generated per 1kW PV system</t>
  </si>
  <si>
    <t>no rebates with import-export metering makes it marginal to purchase PV</t>
  </si>
  <si>
    <t>rebates and import-export metering makes it marginal to go beyond the smallest system</t>
  </si>
  <si>
    <t>total</t>
  </si>
  <si>
    <t>houshold</t>
  </si>
  <si>
    <t>kWh houshold electricity use per day</t>
  </si>
  <si>
    <t>no rebates with gross production metering would encourage people to put in larger 2kW and 3kW systems</t>
  </si>
  <si>
    <t>these values in blue can be changed</t>
  </si>
  <si>
    <t>"simple payback" of system in years = (cost of system / yearly savings)</t>
  </si>
  <si>
    <t>model showing financial "simple payback" due to various FiT arrangements and rebates with various system sizes and prices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</si>
</sst>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0.0"/>
    <numFmt numFmtId="166" formatCode="&quot;$&quot;#,##0.0"/>
    <numFmt numFmtId="167" formatCode="&quot;$&quot;#,##0.00"/>
    <numFmt numFmtId="168" formatCode="#,##0.0"/>
    <numFmt numFmtId="169" formatCode="0.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0" xfId="19" applyAlignment="1">
      <alignment/>
    </xf>
    <xf numFmtId="164" fontId="0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6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9" fontId="0" fillId="0" borderId="0" xfId="0" applyNumberFormat="1" applyAlignment="1">
      <alignment/>
    </xf>
    <xf numFmtId="165" fontId="0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6" fontId="0" fillId="2" borderId="3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6" fontId="0" fillId="0" borderId="1" xfId="0" applyNumberFormat="1" applyBorder="1" applyAlignment="1">
      <alignment/>
    </xf>
    <xf numFmtId="169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ta.org.au/feedintariffs/" TargetMode="External" /><Relationship Id="rId2" Type="http://schemas.openxmlformats.org/officeDocument/2006/relationships/hyperlink" Target="http://www.greenhouse.sa.gov.au/PDFs/Feed-in_Discussion_Paper_submissions_closed.pdf" TargetMode="External" /><Relationship Id="rId3" Type="http://schemas.openxmlformats.org/officeDocument/2006/relationships/hyperlink" Target="http://www.ata.org.au/wp-content/policy/sa_feedin_submission.pdf" TargetMode="External" /><Relationship Id="rId4" Type="http://schemas.openxmlformats.org/officeDocument/2006/relationships/hyperlink" Target="http://www.ceem.unsw.edu.au/content/userDocs/SAFiTFinal_Muriel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>
      <selection activeCell="N18" sqref="N18"/>
    </sheetView>
  </sheetViews>
  <sheetFormatPr defaultColWidth="9.140625" defaultRowHeight="12.75"/>
  <cols>
    <col min="1" max="1" width="10.00390625" style="0" customWidth="1"/>
    <col min="2" max="2" width="5.57421875" style="0" customWidth="1"/>
    <col min="4" max="4" width="20.00390625" style="0" customWidth="1"/>
  </cols>
  <sheetData>
    <row r="1" ht="12.75">
      <c r="B1" s="5" t="s">
        <v>17</v>
      </c>
    </row>
    <row r="2" ht="12.75">
      <c r="C2" s="25" t="s">
        <v>33</v>
      </c>
    </row>
    <row r="3" spans="5:6" ht="12.75">
      <c r="E3" t="s">
        <v>50</v>
      </c>
      <c r="F3" t="s">
        <v>42</v>
      </c>
    </row>
    <row r="4" spans="5:13" ht="12.75">
      <c r="E4" t="s">
        <v>49</v>
      </c>
      <c r="F4" t="s">
        <v>7</v>
      </c>
      <c r="G4" t="s">
        <v>0</v>
      </c>
      <c r="H4" t="s">
        <v>0</v>
      </c>
      <c r="I4" t="s">
        <v>7</v>
      </c>
      <c r="K4" t="s">
        <v>1</v>
      </c>
      <c r="L4" t="s">
        <v>1</v>
      </c>
      <c r="M4" t="s">
        <v>8</v>
      </c>
    </row>
    <row r="5" spans="5:13" ht="12.75">
      <c r="E5" t="s">
        <v>2</v>
      </c>
      <c r="F5" t="s">
        <v>3</v>
      </c>
      <c r="G5" t="s">
        <v>2</v>
      </c>
      <c r="H5" t="s">
        <v>3</v>
      </c>
      <c r="I5" t="s">
        <v>2</v>
      </c>
      <c r="K5" t="s">
        <v>4</v>
      </c>
      <c r="L5" t="s">
        <v>5</v>
      </c>
      <c r="M5" t="s">
        <v>5</v>
      </c>
    </row>
    <row r="6" spans="3:13" ht="12.75">
      <c r="C6" t="s">
        <v>6</v>
      </c>
      <c r="E6" s="37">
        <f>N16</f>
        <v>21</v>
      </c>
      <c r="F6" s="27">
        <f>N17</f>
        <v>0.16291</v>
      </c>
      <c r="K6" s="1">
        <f>(E6*F6-(G6*H6)-(I6*J6))</f>
        <v>3.42111</v>
      </c>
      <c r="L6" s="2">
        <f aca="true" t="shared" si="0" ref="L6:L13">K6*365</f>
        <v>1248.70515</v>
      </c>
      <c r="M6" s="2">
        <f aca="true" t="shared" si="1" ref="M6:M13">$L$6-L6</f>
        <v>0</v>
      </c>
    </row>
    <row r="7" spans="3:13" ht="12.75">
      <c r="C7" t="s">
        <v>15</v>
      </c>
      <c r="E7">
        <f aca="true" t="shared" si="2" ref="E7:E13">E6</f>
        <v>21</v>
      </c>
      <c r="F7" s="27">
        <f>F6</f>
        <v>0.16291</v>
      </c>
      <c r="I7" s="3">
        <f>N19</f>
        <v>4.2</v>
      </c>
      <c r="J7" s="27"/>
      <c r="K7" s="1">
        <f>(E7*F7-(G7*H7)-(I7*F7))</f>
        <v>2.736888</v>
      </c>
      <c r="L7" s="2">
        <f t="shared" si="0"/>
        <v>998.96412</v>
      </c>
      <c r="M7" s="10">
        <f t="shared" si="1"/>
        <v>249.74103000000002</v>
      </c>
    </row>
    <row r="8" spans="1:13" ht="12.75">
      <c r="A8" t="s">
        <v>13</v>
      </c>
      <c r="B8" s="4">
        <v>0.04</v>
      </c>
      <c r="C8" t="s">
        <v>40</v>
      </c>
      <c r="E8">
        <f>E6</f>
        <v>21</v>
      </c>
      <c r="F8" s="27">
        <f aca="true" t="shared" si="3" ref="F8:F13">F7</f>
        <v>0.16291</v>
      </c>
      <c r="G8" s="3">
        <f>$I$7*B8</f>
        <v>0.168</v>
      </c>
      <c r="H8" s="37">
        <f>N18</f>
        <v>0.44</v>
      </c>
      <c r="I8" s="3">
        <f>$I$7*(1-B8)</f>
        <v>4.032</v>
      </c>
      <c r="J8" s="27"/>
      <c r="K8" s="1">
        <f aca="true" t="shared" si="4" ref="K8:K13">(E8*F8-(G8*H8)-(I8*F8))</f>
        <v>2.69033688</v>
      </c>
      <c r="L8" s="2">
        <f t="shared" si="0"/>
        <v>981.9729612</v>
      </c>
      <c r="M8" s="10">
        <f>$L$6-L8</f>
        <v>266.7321888</v>
      </c>
    </row>
    <row r="9" spans="1:13" ht="12.75">
      <c r="A9" t="s">
        <v>13</v>
      </c>
      <c r="B9" s="4">
        <v>0.1</v>
      </c>
      <c r="C9" t="s">
        <v>40</v>
      </c>
      <c r="E9">
        <f>E7</f>
        <v>21</v>
      </c>
      <c r="F9" s="27">
        <f t="shared" si="3"/>
        <v>0.16291</v>
      </c>
      <c r="G9" s="3">
        <f>$I$7*B9</f>
        <v>0.42000000000000004</v>
      </c>
      <c r="H9">
        <f>H8</f>
        <v>0.44</v>
      </c>
      <c r="I9" s="3">
        <f>$I$7*(1-B9)</f>
        <v>3.7800000000000002</v>
      </c>
      <c r="J9" s="27"/>
      <c r="K9" s="1">
        <f t="shared" si="4"/>
        <v>2.6205102</v>
      </c>
      <c r="L9" s="2">
        <f t="shared" si="0"/>
        <v>956.486223</v>
      </c>
      <c r="M9" s="10">
        <f t="shared" si="1"/>
        <v>292.218927</v>
      </c>
    </row>
    <row r="10" spans="1:15" ht="12.75">
      <c r="A10" s="5" t="s">
        <v>13</v>
      </c>
      <c r="B10" s="11">
        <v>0.3</v>
      </c>
      <c r="C10" s="5" t="s">
        <v>40</v>
      </c>
      <c r="D10" s="5"/>
      <c r="E10" s="5">
        <f t="shared" si="2"/>
        <v>21</v>
      </c>
      <c r="F10" s="43">
        <f t="shared" si="3"/>
        <v>0.16291</v>
      </c>
      <c r="G10" s="8">
        <f>$I$7*B10</f>
        <v>1.26</v>
      </c>
      <c r="H10" s="5">
        <f>H9</f>
        <v>0.44</v>
      </c>
      <c r="I10" s="8">
        <f>$I$7*(1-B10)</f>
        <v>2.94</v>
      </c>
      <c r="J10" s="27"/>
      <c r="K10" s="12">
        <f t="shared" si="4"/>
        <v>2.3877546000000005</v>
      </c>
      <c r="L10" s="6">
        <f t="shared" si="0"/>
        <v>871.5304290000001</v>
      </c>
      <c r="M10" s="13">
        <f t="shared" si="1"/>
        <v>377.17472099999986</v>
      </c>
      <c r="N10" s="14" t="s">
        <v>23</v>
      </c>
      <c r="O10" s="15" t="s">
        <v>31</v>
      </c>
    </row>
    <row r="11" spans="1:15" ht="12.75">
      <c r="A11" t="s">
        <v>13</v>
      </c>
      <c r="B11" s="4">
        <v>0.65</v>
      </c>
      <c r="C11" t="s">
        <v>40</v>
      </c>
      <c r="E11">
        <f t="shared" si="2"/>
        <v>21</v>
      </c>
      <c r="F11" s="27">
        <f t="shared" si="3"/>
        <v>0.16291</v>
      </c>
      <c r="G11" s="3">
        <f>$I$7*B11</f>
        <v>2.7300000000000004</v>
      </c>
      <c r="H11">
        <f>H10</f>
        <v>0.44</v>
      </c>
      <c r="I11" s="3">
        <f>$I$7*(1-B11)</f>
        <v>1.47</v>
      </c>
      <c r="J11" s="27"/>
      <c r="K11" s="1">
        <f t="shared" si="4"/>
        <v>1.9804322999999997</v>
      </c>
      <c r="L11" s="2">
        <f t="shared" si="0"/>
        <v>722.8577894999999</v>
      </c>
      <c r="M11" s="10">
        <f t="shared" si="1"/>
        <v>525.8473605000001</v>
      </c>
      <c r="N11" s="16"/>
      <c r="O11" s="15" t="s">
        <v>43</v>
      </c>
    </row>
    <row r="12" spans="3:15" ht="12.75">
      <c r="C12" t="s">
        <v>41</v>
      </c>
      <c r="E12">
        <f t="shared" si="2"/>
        <v>21</v>
      </c>
      <c r="F12" s="27">
        <f t="shared" si="3"/>
        <v>0.16291</v>
      </c>
      <c r="G12" s="3">
        <f>I7</f>
        <v>4.2</v>
      </c>
      <c r="H12">
        <f>H11</f>
        <v>0.44</v>
      </c>
      <c r="I12" s="3"/>
      <c r="K12" s="1">
        <f t="shared" si="4"/>
        <v>1.57311</v>
      </c>
      <c r="L12" s="2">
        <f t="shared" si="0"/>
        <v>574.18515</v>
      </c>
      <c r="M12" s="13">
        <f t="shared" si="1"/>
        <v>674.52</v>
      </c>
      <c r="N12" s="14" t="s">
        <v>23</v>
      </c>
      <c r="O12" s="15" t="s">
        <v>25</v>
      </c>
    </row>
    <row r="13" spans="3:15" ht="12.75">
      <c r="C13" t="s">
        <v>44</v>
      </c>
      <c r="E13">
        <f t="shared" si="2"/>
        <v>21</v>
      </c>
      <c r="F13" s="27">
        <f t="shared" si="3"/>
        <v>0.16291</v>
      </c>
      <c r="G13" s="3">
        <f>I7</f>
        <v>4.2</v>
      </c>
      <c r="H13">
        <v>0.245</v>
      </c>
      <c r="I13" s="3"/>
      <c r="K13" s="1">
        <f t="shared" si="4"/>
        <v>2.39211</v>
      </c>
      <c r="L13" s="2">
        <f t="shared" si="0"/>
        <v>873.1201500000001</v>
      </c>
      <c r="M13" s="10">
        <f t="shared" si="1"/>
        <v>375.5849999999999</v>
      </c>
      <c r="O13" s="15" t="s">
        <v>45</v>
      </c>
    </row>
    <row r="14" ht="13.5" thickBot="1"/>
    <row r="15" spans="2:18" ht="12.75">
      <c r="B15" s="5" t="s">
        <v>55</v>
      </c>
      <c r="N15" s="38" t="s">
        <v>53</v>
      </c>
      <c r="O15" s="39"/>
      <c r="P15" s="39"/>
      <c r="Q15" s="39"/>
      <c r="R15" s="29"/>
    </row>
    <row r="16" spans="2:18" ht="12.75">
      <c r="B16" s="5"/>
      <c r="C16" s="26" t="s">
        <v>54</v>
      </c>
      <c r="N16" s="41">
        <v>21</v>
      </c>
      <c r="O16" s="31" t="s">
        <v>51</v>
      </c>
      <c r="P16" s="31"/>
      <c r="Q16" s="31"/>
      <c r="R16" s="32"/>
    </row>
    <row r="17" spans="2:18" ht="12.75">
      <c r="B17" s="5"/>
      <c r="C17" s="26"/>
      <c r="N17" s="41">
        <f>0.16291</f>
        <v>0.16291</v>
      </c>
      <c r="O17" s="31" t="s">
        <v>38</v>
      </c>
      <c r="P17" s="31"/>
      <c r="Q17" s="31"/>
      <c r="R17" s="32"/>
    </row>
    <row r="18" spans="5:18" ht="12.75">
      <c r="E18" s="5" t="s">
        <v>26</v>
      </c>
      <c r="F18" s="5"/>
      <c r="G18" s="5"/>
      <c r="H18" s="20" t="s">
        <v>14</v>
      </c>
      <c r="I18" s="5"/>
      <c r="N18" s="41">
        <v>0.44</v>
      </c>
      <c r="O18" s="31" t="s">
        <v>39</v>
      </c>
      <c r="P18" s="31"/>
      <c r="Q18" s="31"/>
      <c r="R18" s="32"/>
    </row>
    <row r="19" spans="5:18" ht="12.75">
      <c r="E19" s="5" t="s">
        <v>27</v>
      </c>
      <c r="F19" s="5"/>
      <c r="G19" s="5"/>
      <c r="H19" s="20" t="s">
        <v>16</v>
      </c>
      <c r="I19" s="5"/>
      <c r="N19" s="41">
        <v>4.2</v>
      </c>
      <c r="O19" s="40" t="s">
        <v>46</v>
      </c>
      <c r="P19" s="31"/>
      <c r="Q19" s="31"/>
      <c r="R19" s="32"/>
    </row>
    <row r="20" spans="5:18" ht="12.75">
      <c r="E20" s="5" t="s">
        <v>35</v>
      </c>
      <c r="F20" s="5"/>
      <c r="G20" s="5"/>
      <c r="H20" s="20" t="s">
        <v>35</v>
      </c>
      <c r="I20" s="5"/>
      <c r="N20" s="30">
        <v>8000</v>
      </c>
      <c r="O20" s="31" t="s">
        <v>37</v>
      </c>
      <c r="P20" s="31"/>
      <c r="Q20" s="31"/>
      <c r="R20" s="32"/>
    </row>
    <row r="21" spans="5:18" ht="12.75">
      <c r="E21" s="17">
        <v>4495</v>
      </c>
      <c r="F21" s="17">
        <v>8725</v>
      </c>
      <c r="G21" s="17">
        <v>13950</v>
      </c>
      <c r="H21" s="21">
        <v>1641.91</v>
      </c>
      <c r="I21" s="2">
        <v>5658</v>
      </c>
      <c r="J21" s="2">
        <v>9423</v>
      </c>
      <c r="K21" s="2">
        <v>15826</v>
      </c>
      <c r="N21" s="33"/>
      <c r="O21" s="31"/>
      <c r="P21" s="31"/>
      <c r="Q21" s="31"/>
      <c r="R21" s="32"/>
    </row>
    <row r="22" spans="5:18" ht="12.75">
      <c r="E22" t="s">
        <v>9</v>
      </c>
      <c r="F22" t="s">
        <v>10</v>
      </c>
      <c r="G22" t="s">
        <v>11</v>
      </c>
      <c r="H22" s="22" t="s">
        <v>9</v>
      </c>
      <c r="I22" t="s">
        <v>10</v>
      </c>
      <c r="J22" t="s">
        <v>11</v>
      </c>
      <c r="K22" t="s">
        <v>12</v>
      </c>
      <c r="N22" s="33"/>
      <c r="O22" s="31"/>
      <c r="P22" s="31"/>
      <c r="Q22" s="31"/>
      <c r="R22" s="32"/>
    </row>
    <row r="23" spans="3:18" ht="12.75">
      <c r="C23" t="s">
        <v>15</v>
      </c>
      <c r="E23" s="3">
        <f aca="true" t="shared" si="5" ref="E23:E28">$E$21/M7</f>
        <v>17.998644435798152</v>
      </c>
      <c r="F23" s="18">
        <f aca="true" t="shared" si="6" ref="F23:F28">$F$21/(M7*1.5)</f>
        <v>23.29079313345775</v>
      </c>
      <c r="G23" s="18">
        <f aca="true" t="shared" si="7" ref="G23:G28">$G$21/(M7*2)</f>
        <v>27.9289310210661</v>
      </c>
      <c r="H23" s="23">
        <f aca="true" t="shared" si="8" ref="H23:H28">$H$21/M7</f>
        <v>6.574450341619877</v>
      </c>
      <c r="I23" s="3">
        <f aca="true" t="shared" si="9" ref="I23:I28">$I$21/(M7*1.5)</f>
        <v>15.103645564367215</v>
      </c>
      <c r="J23" s="3">
        <f aca="true" t="shared" si="10" ref="J23:J28">$J$21/(M7*2)</f>
        <v>18.86554243810078</v>
      </c>
      <c r="K23" s="3">
        <f aca="true" t="shared" si="11" ref="K23:K28">$K$21/(M7*3)</f>
        <v>21.123214448716467</v>
      </c>
      <c r="N23" s="33"/>
      <c r="O23" s="31"/>
      <c r="P23" s="31"/>
      <c r="Q23" s="31"/>
      <c r="R23" s="32"/>
    </row>
    <row r="24" spans="1:18" ht="13.5" thickBot="1">
      <c r="A24" t="s">
        <v>13</v>
      </c>
      <c r="B24" s="4">
        <v>0.04</v>
      </c>
      <c r="C24" t="s">
        <v>40</v>
      </c>
      <c r="E24" s="3">
        <f t="shared" si="5"/>
        <v>16.85210930192764</v>
      </c>
      <c r="F24" s="18">
        <f t="shared" si="6"/>
        <v>21.80714181079995</v>
      </c>
      <c r="G24" s="18">
        <f t="shared" si="7"/>
        <v>26.149824778853237</v>
      </c>
      <c r="H24" s="23">
        <f t="shared" si="8"/>
        <v>6.155650007547945</v>
      </c>
      <c r="I24" s="3">
        <f t="shared" si="9"/>
        <v>14.141525314098123</v>
      </c>
      <c r="J24" s="3">
        <f t="shared" si="10"/>
        <v>17.66378486674796</v>
      </c>
      <c r="K24" s="3">
        <f t="shared" si="11"/>
        <v>19.77764047551404</v>
      </c>
      <c r="N24" s="34"/>
      <c r="O24" s="35"/>
      <c r="P24" s="35"/>
      <c r="Q24" s="35"/>
      <c r="R24" s="36"/>
    </row>
    <row r="25" spans="1:11" ht="12.75">
      <c r="A25" t="s">
        <v>13</v>
      </c>
      <c r="B25" s="4">
        <v>0.1</v>
      </c>
      <c r="C25" t="s">
        <v>40</v>
      </c>
      <c r="E25" s="3">
        <f t="shared" si="5"/>
        <v>15.382302734962817</v>
      </c>
      <c r="F25" s="18">
        <f t="shared" si="6"/>
        <v>19.905167424924077</v>
      </c>
      <c r="G25" s="18">
        <f t="shared" si="7"/>
        <v>23.86909045080437</v>
      </c>
      <c r="H25" s="23">
        <f t="shared" si="8"/>
        <v>5.618766781660245</v>
      </c>
      <c r="I25" s="3">
        <f t="shared" si="9"/>
        <v>12.908130348449331</v>
      </c>
      <c r="J25" s="3">
        <f t="shared" si="10"/>
        <v>16.1231856141885</v>
      </c>
      <c r="K25" s="7">
        <f t="shared" si="11"/>
        <v>18.052675052541456</v>
      </c>
    </row>
    <row r="26" spans="1:12" ht="12.75">
      <c r="A26" s="5" t="s">
        <v>13</v>
      </c>
      <c r="B26" s="11">
        <v>0.3</v>
      </c>
      <c r="C26" s="5" t="s">
        <v>40</v>
      </c>
      <c r="D26" s="5"/>
      <c r="E26" s="8">
        <f t="shared" si="5"/>
        <v>11.917553721740545</v>
      </c>
      <c r="F26" s="19">
        <f t="shared" si="6"/>
        <v>15.421676859056173</v>
      </c>
      <c r="G26" s="19">
        <f t="shared" si="7"/>
        <v>18.492755775114638</v>
      </c>
      <c r="H26" s="24">
        <f t="shared" si="8"/>
        <v>4.353181453006234</v>
      </c>
      <c r="I26" s="8">
        <f t="shared" si="9"/>
        <v>10.000670219889953</v>
      </c>
      <c r="J26" s="8">
        <f t="shared" si="10"/>
        <v>12.491558255835502</v>
      </c>
      <c r="K26" s="8">
        <f t="shared" si="11"/>
        <v>13.98644458288957</v>
      </c>
      <c r="L26" s="5" t="s">
        <v>48</v>
      </c>
    </row>
    <row r="27" spans="1:11" ht="12.75">
      <c r="A27" t="s">
        <v>13</v>
      </c>
      <c r="B27" s="4">
        <v>0.65</v>
      </c>
      <c r="C27" t="s">
        <v>40</v>
      </c>
      <c r="E27" s="3">
        <f t="shared" si="5"/>
        <v>8.548107944719822</v>
      </c>
      <c r="F27" s="18">
        <f t="shared" si="6"/>
        <v>11.06151157844723</v>
      </c>
      <c r="G27" s="18">
        <f t="shared" si="7"/>
        <v>13.264305431461795</v>
      </c>
      <c r="H27" s="23">
        <f t="shared" si="8"/>
        <v>3.1224079901034316</v>
      </c>
      <c r="I27" s="3">
        <f t="shared" si="9"/>
        <v>7.17318424193174</v>
      </c>
      <c r="J27" s="3">
        <f t="shared" si="10"/>
        <v>8.959824378542256</v>
      </c>
      <c r="K27" s="3">
        <f t="shared" si="11"/>
        <v>10.03206201951323</v>
      </c>
    </row>
    <row r="28" spans="3:12" ht="12.75">
      <c r="C28" t="s">
        <v>41</v>
      </c>
      <c r="E28" s="3">
        <f t="shared" si="5"/>
        <v>6.663998102354267</v>
      </c>
      <c r="F28" s="18">
        <f t="shared" si="6"/>
        <v>8.623416157662733</v>
      </c>
      <c r="G28" s="18">
        <f t="shared" si="7"/>
        <v>10.340686710549724</v>
      </c>
      <c r="H28" s="23">
        <f t="shared" si="8"/>
        <v>2.4341902389847596</v>
      </c>
      <c r="I28" s="3">
        <f t="shared" si="9"/>
        <v>5.592124770206962</v>
      </c>
      <c r="J28" s="3">
        <f t="shared" si="10"/>
        <v>6.9849670877068135</v>
      </c>
      <c r="K28" s="8">
        <f t="shared" si="11"/>
        <v>7.8208701496372734</v>
      </c>
      <c r="L28" s="5" t="s">
        <v>24</v>
      </c>
    </row>
    <row r="29" spans="5:12" ht="12.75">
      <c r="E29" s="3"/>
      <c r="F29" s="18"/>
      <c r="G29" s="18"/>
      <c r="H29" s="28"/>
      <c r="I29" s="3"/>
      <c r="J29" s="3"/>
      <c r="K29" s="8"/>
      <c r="L29" s="5"/>
    </row>
    <row r="30" spans="5:12" ht="12.75">
      <c r="E30" s="5" t="s">
        <v>26</v>
      </c>
      <c r="F30" s="5"/>
      <c r="G30" s="5"/>
      <c r="H30" s="20" t="s">
        <v>14</v>
      </c>
      <c r="I30" s="5"/>
      <c r="L30" s="5"/>
    </row>
    <row r="31" spans="5:9" ht="12.75">
      <c r="E31" s="5" t="s">
        <v>27</v>
      </c>
      <c r="F31" s="5"/>
      <c r="G31" s="5"/>
      <c r="H31" s="20" t="s">
        <v>16</v>
      </c>
      <c r="I31" s="5"/>
    </row>
    <row r="32" spans="5:9" ht="12.75">
      <c r="E32" s="5" t="s">
        <v>36</v>
      </c>
      <c r="F32" s="5"/>
      <c r="G32" s="5"/>
      <c r="H32" s="20" t="s">
        <v>36</v>
      </c>
      <c r="I32" s="5"/>
    </row>
    <row r="33" spans="5:11" ht="12.75">
      <c r="E33" s="17">
        <f aca="true" t="shared" si="12" ref="E33:K33">E21+$N20</f>
        <v>12495</v>
      </c>
      <c r="F33" s="17">
        <f t="shared" si="12"/>
        <v>16725</v>
      </c>
      <c r="G33" s="17">
        <f t="shared" si="12"/>
        <v>21950</v>
      </c>
      <c r="H33" s="42">
        <f t="shared" si="12"/>
        <v>9641.91</v>
      </c>
      <c r="I33" s="17">
        <f t="shared" si="12"/>
        <v>13658</v>
      </c>
      <c r="J33" s="17">
        <f t="shared" si="12"/>
        <v>17423</v>
      </c>
      <c r="K33" s="17">
        <f t="shared" si="12"/>
        <v>23826</v>
      </c>
    </row>
    <row r="34" spans="5:11" ht="12.75">
      <c r="E34" t="s">
        <v>9</v>
      </c>
      <c r="F34" t="s">
        <v>10</v>
      </c>
      <c r="G34" t="s">
        <v>11</v>
      </c>
      <c r="H34" s="22" t="s">
        <v>9</v>
      </c>
      <c r="I34" t="s">
        <v>10</v>
      </c>
      <c r="J34" t="s">
        <v>11</v>
      </c>
      <c r="K34" t="s">
        <v>12</v>
      </c>
    </row>
    <row r="35" spans="3:11" ht="12.75">
      <c r="C35" t="s">
        <v>15</v>
      </c>
      <c r="E35" s="3">
        <f aca="true" t="shared" si="13" ref="E35:E40">$E$33/M7</f>
        <v>50.03182696892056</v>
      </c>
      <c r="F35" s="18">
        <f aca="true" t="shared" si="14" ref="F35:F40">$F$33/(M7*1.5)</f>
        <v>44.646248155539354</v>
      </c>
      <c r="G35" s="18">
        <f aca="true" t="shared" si="15" ref="G35:G40">$G$33/(M7*2)</f>
        <v>43.945522287627306</v>
      </c>
      <c r="H35" s="23">
        <f aca="true" t="shared" si="16" ref="H35:H40">$H$33/M7</f>
        <v>38.607632874742286</v>
      </c>
      <c r="I35" s="3">
        <f aca="true" t="shared" si="17" ref="I35:I40">$I$33/(M7*1.5)</f>
        <v>36.45910058644882</v>
      </c>
      <c r="J35" s="3">
        <f aca="true" t="shared" si="18" ref="J35:J40">$J$33/(M7*2)</f>
        <v>34.88213370466198</v>
      </c>
      <c r="K35" s="3">
        <f aca="true" t="shared" si="19" ref="K35:K40">$K$33/(M7*3)</f>
        <v>31.80094195975727</v>
      </c>
    </row>
    <row r="36" spans="1:11" ht="12.75">
      <c r="A36" t="s">
        <v>13</v>
      </c>
      <c r="B36" s="4">
        <v>0.04</v>
      </c>
      <c r="C36" t="s">
        <v>40</v>
      </c>
      <c r="E36" s="3">
        <f t="shared" si="13"/>
        <v>46.84473987265537</v>
      </c>
      <c r="F36" s="18">
        <f t="shared" si="14"/>
        <v>41.80222885795177</v>
      </c>
      <c r="G36" s="18">
        <f t="shared" si="15"/>
        <v>41.1461400642171</v>
      </c>
      <c r="H36" s="23">
        <f t="shared" si="16"/>
        <v>36.14828057827567</v>
      </c>
      <c r="I36" s="3">
        <f t="shared" si="17"/>
        <v>34.13661236124994</v>
      </c>
      <c r="J36" s="3">
        <f t="shared" si="18"/>
        <v>32.66010015211182</v>
      </c>
      <c r="K36" s="3">
        <f t="shared" si="19"/>
        <v>29.77518399908995</v>
      </c>
    </row>
    <row r="37" spans="1:11" ht="12.75">
      <c r="A37" t="s">
        <v>13</v>
      </c>
      <c r="B37" s="4">
        <v>0.1</v>
      </c>
      <c r="C37" t="s">
        <v>40</v>
      </c>
      <c r="E37" s="3">
        <f t="shared" si="13"/>
        <v>42.75903730219364</v>
      </c>
      <c r="F37" s="18">
        <f t="shared" si="14"/>
        <v>38.15632380307795</v>
      </c>
      <c r="G37" s="18">
        <f t="shared" si="15"/>
        <v>37.557457734419785</v>
      </c>
      <c r="H37" s="23">
        <f t="shared" si="16"/>
        <v>32.99550134889107</v>
      </c>
      <c r="I37" s="3">
        <f t="shared" si="17"/>
        <v>31.159286726603213</v>
      </c>
      <c r="J37" s="3">
        <f t="shared" si="18"/>
        <v>29.81155289780391</v>
      </c>
      <c r="K37" s="3">
        <f t="shared" si="19"/>
        <v>27.178253241618396</v>
      </c>
    </row>
    <row r="38" spans="1:12" ht="12.75">
      <c r="A38" s="5" t="s">
        <v>13</v>
      </c>
      <c r="B38" s="11">
        <v>0.3</v>
      </c>
      <c r="C38" s="5" t="s">
        <v>40</v>
      </c>
      <c r="D38" s="5"/>
      <c r="E38" s="8">
        <f t="shared" si="13"/>
        <v>33.12788292617311</v>
      </c>
      <c r="F38" s="19">
        <f t="shared" si="14"/>
        <v>29.561896328677882</v>
      </c>
      <c r="G38" s="19">
        <f t="shared" si="15"/>
        <v>29.09792037733092</v>
      </c>
      <c r="H38" s="24">
        <f t="shared" si="16"/>
        <v>25.563510657438794</v>
      </c>
      <c r="I38" s="8">
        <f t="shared" si="17"/>
        <v>24.14088968951166</v>
      </c>
      <c r="J38" s="8">
        <f t="shared" si="18"/>
        <v>23.09672285805178</v>
      </c>
      <c r="K38" s="8">
        <f t="shared" si="19"/>
        <v>21.056554317700424</v>
      </c>
      <c r="L38" s="5" t="s">
        <v>47</v>
      </c>
    </row>
    <row r="39" spans="1:11" ht="12.75">
      <c r="A39" t="s">
        <v>13</v>
      </c>
      <c r="B39" s="4">
        <v>0.65</v>
      </c>
      <c r="C39" t="s">
        <v>40</v>
      </c>
      <c r="E39" s="3">
        <f t="shared" si="13"/>
        <v>23.76164822453263</v>
      </c>
      <c r="F39" s="18">
        <f t="shared" si="14"/>
        <v>21.203871764989103</v>
      </c>
      <c r="G39" s="18">
        <f t="shared" si="15"/>
        <v>20.8710755713682</v>
      </c>
      <c r="H39" s="23">
        <f t="shared" si="16"/>
        <v>18.33594826991624</v>
      </c>
      <c r="I39" s="3">
        <f t="shared" si="17"/>
        <v>17.315544428473615</v>
      </c>
      <c r="J39" s="3">
        <f t="shared" si="18"/>
        <v>16.566594518448664</v>
      </c>
      <c r="K39" s="3">
        <f t="shared" si="19"/>
        <v>15.103242112784168</v>
      </c>
    </row>
    <row r="40" spans="3:12" ht="12.75">
      <c r="C40" t="s">
        <v>41</v>
      </c>
      <c r="E40" s="3">
        <f t="shared" si="13"/>
        <v>18.52428393524284</v>
      </c>
      <c r="F40" s="18">
        <f t="shared" si="14"/>
        <v>16.530273379588447</v>
      </c>
      <c r="G40" s="18">
        <f t="shared" si="15"/>
        <v>16.27082962699401</v>
      </c>
      <c r="H40" s="23">
        <f t="shared" si="16"/>
        <v>14.294476071873332</v>
      </c>
      <c r="I40" s="3">
        <f t="shared" si="17"/>
        <v>13.498981992132677</v>
      </c>
      <c r="J40" s="3">
        <f t="shared" si="18"/>
        <v>12.915110004151101</v>
      </c>
      <c r="K40" s="3">
        <f t="shared" si="19"/>
        <v>11.77429876060013</v>
      </c>
      <c r="L40" s="5" t="s">
        <v>52</v>
      </c>
    </row>
    <row r="42" spans="1:3" ht="12.75">
      <c r="A42" t="s">
        <v>13</v>
      </c>
      <c r="B42" s="4">
        <v>0.04</v>
      </c>
      <c r="C42" t="s">
        <v>28</v>
      </c>
    </row>
    <row r="43" spans="1:3" ht="12.75">
      <c r="A43" t="s">
        <v>13</v>
      </c>
      <c r="B43" s="4">
        <v>0.1</v>
      </c>
      <c r="C43" t="s">
        <v>29</v>
      </c>
    </row>
    <row r="44" spans="1:4" ht="12.75">
      <c r="A44" s="5" t="s">
        <v>13</v>
      </c>
      <c r="B44" s="11">
        <v>0.3</v>
      </c>
      <c r="C44" s="5" t="s">
        <v>34</v>
      </c>
      <c r="D44" s="5"/>
    </row>
    <row r="45" spans="1:3" ht="12.75">
      <c r="A45" t="s">
        <v>13</v>
      </c>
      <c r="B45" s="4">
        <v>0.65</v>
      </c>
      <c r="C45" t="s">
        <v>30</v>
      </c>
    </row>
    <row r="47" ht="12.75">
      <c r="C47" t="s">
        <v>32</v>
      </c>
    </row>
    <row r="48" ht="12.75">
      <c r="C48" s="9" t="s">
        <v>18</v>
      </c>
    </row>
    <row r="50" ht="12.75">
      <c r="C50" t="s">
        <v>22</v>
      </c>
    </row>
    <row r="51" ht="12.75">
      <c r="C51" s="9" t="s">
        <v>20</v>
      </c>
    </row>
    <row r="52" ht="12.75">
      <c r="C52" s="9" t="s">
        <v>19</v>
      </c>
    </row>
    <row r="53" ht="12.75">
      <c r="C53" s="9" t="s">
        <v>21</v>
      </c>
    </row>
  </sheetData>
  <hyperlinks>
    <hyperlink ref="C48" r:id="rId1" display="http://www.ata.org.au/feedintariffs/"/>
    <hyperlink ref="C51" r:id="rId2" display="http://www.greenhouse.sa.gov.au/PDFs/Feed-in_Discussion_Paper_submissions_closed.pdf"/>
    <hyperlink ref="C52" r:id="rId3" display="http://www.ata.org.au/wp-content/policy/sa_feedin_submission.pdf"/>
    <hyperlink ref="C53" r:id="rId4" display="http://www.ceem.unsw.edu.au/content/userDocs/SAFiTFinal_Muriel.pdf"/>
  </hyperlinks>
  <printOptions/>
  <pageMargins left="0.75" right="0.75" top="1" bottom="1" header="0.5" footer="0.5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Submissions - Inquiry into the Renewable Energy (Electricity) Amendment (Feed-in-Tariff) Bill 2008</dc:title>
  <dc:subject>Inquiry into the Renewable Energy (Electricity) Amendment (Feed-in-Tariff) Bill 2008</dc:subject>
  <dc:creator/>
  <cp:keywords>Feed-in tarriffs, Renewable energy technology</cp:keywords>
  <dc:description/>
  <cp:lastModifiedBy>.</cp:lastModifiedBy>
  <dcterms:created xsi:type="dcterms:W3CDTF">2008-03-15T03:28:47Z</dcterms:created>
  <dcterms:modified xsi:type="dcterms:W3CDTF">2008-08-19T01:27:57Z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