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Dept'l" sheetId="1" r:id="rId1"/>
    <sheet name="Admin" sheetId="2" r:id="rId2"/>
  </sheets>
  <externalReferences>
    <externalReference r:id="rId5"/>
    <externalReference r:id="rId6"/>
  </externalReferences>
  <definedNames>
    <definedName name="_xlnm.Print_Area" localSheetId="1">'Admin'!$A$1:$L$20</definedName>
    <definedName name="_xlnm.Print_Area" localSheetId="0">'Dept''l'!$A$1:$L$23</definedName>
  </definedNames>
  <calcPr calcMode="manual" fullCalcOnLoad="1"/>
</workbook>
</file>

<file path=xl/sharedStrings.xml><?xml version="1.0" encoding="utf-8"?>
<sst xmlns="http://schemas.openxmlformats.org/spreadsheetml/2006/main" count="51" uniqueCount="33">
  <si>
    <t>AFFA Output Reconciliation (PBS to PAES)</t>
  </si>
  <si>
    <t>Natural resources access &amp; management</t>
  </si>
  <si>
    <t>Innovation &amp; operating environment</t>
  </si>
  <si>
    <t>Industry development &amp; adjustment</t>
  </si>
  <si>
    <t>Food processing &amp; through chain development</t>
  </si>
  <si>
    <t>Market access and biosecurity</t>
  </si>
  <si>
    <t>Product integrity, animal &amp; plant health</t>
  </si>
  <si>
    <t>Quarantine &amp; export services</t>
  </si>
  <si>
    <t>Scientific advice</t>
  </si>
  <si>
    <t>Economic reasearch</t>
  </si>
  <si>
    <t>Total</t>
  </si>
  <si>
    <t xml:space="preserve">PBS </t>
  </si>
  <si>
    <t>Total Price</t>
  </si>
  <si>
    <t>Additional Estimates Adjustments</t>
  </si>
  <si>
    <t>Exceptional circumstances assistance to WA and QLD</t>
  </si>
  <si>
    <t>Ex-gratia emergency income support WA and QLD</t>
  </si>
  <si>
    <t>Sugar industry package assessment (transfer from administered item)</t>
  </si>
  <si>
    <t>Reduction in AQIS export  programme fees and charges</t>
  </si>
  <si>
    <t>Airport resourcing agreement</t>
  </si>
  <si>
    <t>Other adjustments (incl. Capital Use Charge and indexation adjustments)</t>
  </si>
  <si>
    <t xml:space="preserve">Total Additional Estimates </t>
  </si>
  <si>
    <t>PAES</t>
  </si>
  <si>
    <t>Administered Reconciliation (PBS to PAES)</t>
  </si>
  <si>
    <t>Total Administered</t>
  </si>
  <si>
    <t>Extension of Lamb Industry Development Programme - levy alleviation</t>
  </si>
  <si>
    <t>Eradication of red imported fire ant</t>
  </si>
  <si>
    <t>Commonwealth Flood Assistance package</t>
  </si>
  <si>
    <t>Reprioritisation of administered funding between items</t>
  </si>
  <si>
    <t>Adjustments to special appropriations</t>
  </si>
  <si>
    <t>Other adjustments (incl. indexation adjustments)</t>
  </si>
  <si>
    <r>
      <t xml:space="preserve">Revised Direct Costs </t>
    </r>
    <r>
      <rPr>
        <sz val="10"/>
        <rFont val="Tahoma"/>
        <family val="2"/>
      </rPr>
      <t>(represents adjustments to project funding between outputs within AFFA)</t>
    </r>
  </si>
  <si>
    <r>
      <t>Revised Overhead Costs</t>
    </r>
    <r>
      <rPr>
        <sz val="10"/>
        <rFont val="Tahoma"/>
        <family val="2"/>
      </rPr>
      <t xml:space="preserve"> (represents adjustments for reallocation of corporate overheads to each output).</t>
    </r>
  </si>
  <si>
    <r>
      <t xml:space="preserve">Adjustments to External Revenue </t>
    </r>
    <r>
      <rPr>
        <sz val="10"/>
        <rFont val="Tahoma"/>
        <family val="2"/>
      </rPr>
      <t>(representing revisions to non-approp revenue by each output)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</si>
</sst>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"/>
    <numFmt numFmtId="165" formatCode="0.000"/>
  </numFmts>
  <fonts count="4">
    <font>
      <sz val="10"/>
      <name val="Arial"/>
      <family val="0"/>
    </font>
    <font>
      <b/>
      <u val="single"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5" fontId="2" fillId="0" borderId="0" xfId="0" applyNumberFormat="1" applyFont="1" applyAlignment="1">
      <alignment vertical="top"/>
    </xf>
    <xf numFmtId="165" fontId="2" fillId="0" borderId="0" xfId="0" applyNumberFormat="1" applyFont="1" applyAlignment="1">
      <alignment horizontal="center" vertical="top"/>
    </xf>
    <xf numFmtId="165" fontId="2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165" fontId="3" fillId="0" borderId="0" xfId="0" applyNumberFormat="1" applyFont="1" applyAlignment="1">
      <alignment horizontal="center" vertical="top"/>
    </xf>
    <xf numFmtId="165" fontId="3" fillId="0" borderId="0" xfId="0" applyNumberFormat="1" applyFont="1" applyBorder="1" applyAlignment="1">
      <alignment horizontal="left" vertical="top"/>
    </xf>
    <xf numFmtId="165" fontId="2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2" fillId="0" borderId="0" xfId="0" applyNumberFormat="1" applyFont="1" applyBorder="1" applyAlignment="1">
      <alignment horizontal="left" vertical="top"/>
    </xf>
    <xf numFmtId="165" fontId="3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horizontal="left" vertical="top"/>
    </xf>
    <xf numFmtId="165" fontId="2" fillId="0" borderId="0" xfId="0" applyNumberFormat="1" applyFont="1" applyAlignment="1">
      <alignment horizontal="left" vertical="top" wrapText="1"/>
    </xf>
    <xf numFmtId="165" fontId="3" fillId="0" borderId="0" xfId="0" applyNumberFormat="1" applyFont="1" applyAlignment="1">
      <alignment horizontal="left" vertical="top"/>
    </xf>
    <xf numFmtId="165" fontId="3" fillId="0" borderId="0" xfId="0" applyNumberFormat="1" applyFont="1" applyAlignment="1">
      <alignment vertical="top"/>
    </xf>
    <xf numFmtId="164" fontId="3" fillId="2" borderId="0" xfId="0" applyNumberFormat="1" applyFont="1" applyFill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/>
    </xf>
    <xf numFmtId="165" fontId="1" fillId="0" borderId="0" xfId="0" applyNumberFormat="1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Budgets\Budget%202001-02\Portfolio%20Budget%20Statements\PBS%20working%20sheets\Output%20Prices%2001-02%20PBS%20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Budgets\Budget%202001-02\Additional%20Estimates\PAES%202001-02\PAES%20Tables\Output%20Prices%202001-02%20PAE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ummary by Output"/>
      <sheetName val="NRM"/>
      <sheetName val="IOE"/>
      <sheetName val="ID"/>
      <sheetName val="Food"/>
      <sheetName val="PIAPH"/>
      <sheetName val="MAB"/>
      <sheetName val="AQIS"/>
      <sheetName val="BRS"/>
      <sheetName val="ABARE"/>
      <sheetName val="MS"/>
      <sheetName val="Funds Movement"/>
      <sheetName val="Overheads"/>
    </sheetNames>
    <sheetDataSet>
      <sheetData sheetId="1">
        <row r="45">
          <cell r="E45">
            <v>2429.821451834493</v>
          </cell>
          <cell r="F45">
            <v>3838.5612963871313</v>
          </cell>
          <cell r="G45">
            <v>1809.510843061336</v>
          </cell>
          <cell r="J45">
            <v>11184.852062614827</v>
          </cell>
          <cell r="K45">
            <v>1719.365449534096</v>
          </cell>
          <cell r="L45">
            <v>1573.670881159694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by Output"/>
      <sheetName val="AEs Dept ATMs"/>
    </sheetNames>
    <sheetDataSet>
      <sheetData sheetId="0">
        <row r="45">
          <cell r="E45">
            <v>1628.9733050914751</v>
          </cell>
          <cell r="F45">
            <v>2959.162972994401</v>
          </cell>
          <cell r="G45">
            <v>2564.8522773175673</v>
          </cell>
          <cell r="J45">
            <v>16194.99698967174</v>
          </cell>
          <cell r="K45">
            <v>639.1049416441684</v>
          </cell>
          <cell r="L45">
            <v>672.225829646308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workbookViewId="0" topLeftCell="A13">
      <selection activeCell="D30" sqref="D30"/>
    </sheetView>
  </sheetViews>
  <sheetFormatPr defaultColWidth="9.140625" defaultRowHeight="12.75"/>
  <cols>
    <col min="1" max="1" width="9.140625" style="1" customWidth="1"/>
    <col min="2" max="2" width="26.7109375" style="1" customWidth="1"/>
    <col min="3" max="11" width="12.28125" style="1" customWidth="1"/>
    <col min="12" max="12" width="9.140625" style="14" customWidth="1"/>
    <col min="13" max="16384" width="9.140625" style="1" customWidth="1"/>
  </cols>
  <sheetData>
    <row r="1" spans="1:12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3" spans="3:12" s="2" customFormat="1" ht="51"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4" t="s">
        <v>10</v>
      </c>
    </row>
    <row r="5" spans="1:12" ht="12.75">
      <c r="A5" s="5" t="s">
        <v>11</v>
      </c>
      <c r="B5" s="6" t="s">
        <v>12</v>
      </c>
      <c r="C5" s="7">
        <v>38.547</v>
      </c>
      <c r="D5" s="7">
        <v>11.802</v>
      </c>
      <c r="E5" s="7">
        <v>28.343</v>
      </c>
      <c r="F5" s="7">
        <v>14.756</v>
      </c>
      <c r="G5" s="7">
        <v>28.541</v>
      </c>
      <c r="H5" s="7">
        <v>16.279</v>
      </c>
      <c r="I5" s="7">
        <v>244.515</v>
      </c>
      <c r="J5" s="7">
        <v>13.506</v>
      </c>
      <c r="K5" s="7">
        <v>16.829</v>
      </c>
      <c r="L5" s="8">
        <f>SUM(C5:K5)</f>
        <v>413.118</v>
      </c>
    </row>
    <row r="6" spans="1:12" ht="12.75">
      <c r="A6" s="2"/>
      <c r="B6" s="9"/>
      <c r="C6" s="7"/>
      <c r="D6" s="7"/>
      <c r="E6" s="7"/>
      <c r="F6" s="7"/>
      <c r="G6" s="7"/>
      <c r="H6" s="7"/>
      <c r="I6" s="7"/>
      <c r="J6" s="7"/>
      <c r="K6" s="7"/>
      <c r="L6" s="8"/>
    </row>
    <row r="7" spans="2:12" ht="51">
      <c r="B7" s="10" t="s">
        <v>30</v>
      </c>
      <c r="C7" s="1">
        <f>23.724-24.117</f>
        <v>-0.3930000000000007</v>
      </c>
      <c r="D7" s="1">
        <f>8.28-8.23</f>
        <v>0.049999999999998934</v>
      </c>
      <c r="E7" s="1">
        <f>15.037-15.402</f>
        <v>-0.36499999999999844</v>
      </c>
      <c r="F7" s="1">
        <f>13.033-11.774</f>
        <v>1.2590000000000003</v>
      </c>
      <c r="G7" s="1">
        <f>21.993-22.117</f>
        <v>-0.12400000000000233</v>
      </c>
      <c r="H7" s="1">
        <f>10.175-10.175</f>
        <v>0</v>
      </c>
      <c r="I7" s="1">
        <f>82.298-82.298</f>
        <v>0</v>
      </c>
      <c r="J7" s="1">
        <f>3.249-3.249</f>
        <v>0</v>
      </c>
      <c r="K7" s="1">
        <f>3.415-3.415</f>
        <v>0</v>
      </c>
      <c r="L7" s="8">
        <f>SUM(C7:K7)</f>
        <v>0.4269999999999978</v>
      </c>
    </row>
    <row r="8" spans="2:12" ht="12.75">
      <c r="B8" s="11"/>
      <c r="L8" s="8"/>
    </row>
    <row r="9" spans="2:12" ht="51">
      <c r="B9" s="10" t="s">
        <v>31</v>
      </c>
      <c r="C9" s="1">
        <f>4.668-6.649</f>
        <v>-1.9809999999999999</v>
      </c>
      <c r="D9" s="1">
        <f>-('[1]Summary by Output'!E$45-'[2]Summary by Output'!E$45)/1000</f>
        <v>-0.8008481467430179</v>
      </c>
      <c r="E9" s="1">
        <f>-('[1]Summary by Output'!F$45-'[2]Summary by Output'!F$45)/1000</f>
        <v>-0.8793983233927302</v>
      </c>
      <c r="F9" s="1">
        <f>-('[1]Summary by Output'!G$45-'[2]Summary by Output'!G$45)/1000</f>
        <v>0.7553414342562315</v>
      </c>
      <c r="G9" s="1">
        <f>4.329-4.057</f>
        <v>0.27199999999999935</v>
      </c>
      <c r="H9" s="1">
        <f>2.002-2.824</f>
        <v>-0.8220000000000001</v>
      </c>
      <c r="I9" s="1">
        <f>-('[1]Summary by Output'!J$45-'[2]Summary by Output'!J$45)/1000</f>
        <v>5.010144927056912</v>
      </c>
      <c r="J9" s="1">
        <f>-('[1]Summary by Output'!K$45-'[2]Summary by Output'!K$45)/1000</f>
        <v>-1.0802605078899274</v>
      </c>
      <c r="K9" s="1">
        <f>-('[1]Summary by Output'!L$45-'[2]Summary by Output'!L$45)/1000</f>
        <v>-0.9014450515133862</v>
      </c>
      <c r="L9" s="8">
        <f>SUM(C9:K9)</f>
        <v>-0.42746566822591914</v>
      </c>
    </row>
    <row r="10" spans="2:12" ht="12.75">
      <c r="B10" s="10"/>
      <c r="L10" s="8"/>
    </row>
    <row r="11" spans="2:12" ht="25.5">
      <c r="B11" s="10" t="s">
        <v>13</v>
      </c>
      <c r="L11" s="8"/>
    </row>
    <row r="12" spans="2:12" ht="25.5">
      <c r="B12" s="12" t="s">
        <v>14</v>
      </c>
      <c r="E12" s="1">
        <v>0.696</v>
      </c>
      <c r="L12" s="8"/>
    </row>
    <row r="13" spans="2:12" ht="25.5">
      <c r="B13" s="12" t="s">
        <v>15</v>
      </c>
      <c r="E13" s="1">
        <v>0.093</v>
      </c>
      <c r="L13" s="8"/>
    </row>
    <row r="14" spans="2:12" ht="38.25">
      <c r="B14" s="12" t="s">
        <v>16</v>
      </c>
      <c r="E14" s="1">
        <v>0.6</v>
      </c>
      <c r="L14" s="8"/>
    </row>
    <row r="15" spans="2:12" ht="25.5">
      <c r="B15" s="12" t="s">
        <v>17</v>
      </c>
      <c r="I15" s="1">
        <v>19.899</v>
      </c>
      <c r="L15" s="8"/>
    </row>
    <row r="16" spans="2:12" ht="12.75">
      <c r="B16" s="12" t="s">
        <v>18</v>
      </c>
      <c r="I16" s="1">
        <v>1.61</v>
      </c>
      <c r="L16" s="8"/>
    </row>
    <row r="17" spans="2:12" ht="38.25">
      <c r="B17" s="12" t="s">
        <v>19</v>
      </c>
      <c r="C17" s="1">
        <v>0.031</v>
      </c>
      <c r="D17" s="1">
        <v>0.011</v>
      </c>
      <c r="E17" s="1">
        <v>0.223</v>
      </c>
      <c r="F17" s="1">
        <v>0.069</v>
      </c>
      <c r="G17" s="1">
        <v>0.028</v>
      </c>
      <c r="H17" s="1">
        <v>0.013</v>
      </c>
      <c r="I17" s="1">
        <v>0.989</v>
      </c>
      <c r="J17" s="1">
        <v>0.004</v>
      </c>
      <c r="K17" s="1">
        <v>0.004</v>
      </c>
      <c r="L17" s="8"/>
    </row>
    <row r="18" spans="2:12" ht="12.75">
      <c r="B18" s="13" t="s">
        <v>20</v>
      </c>
      <c r="C18" s="1">
        <f>C41/1000</f>
        <v>0.030633955102617808</v>
      </c>
      <c r="D18" s="1">
        <f>D41/1000</f>
        <v>0.010689880346385247</v>
      </c>
      <c r="E18" s="1">
        <f>E41/1000</f>
        <v>1.6124190402064247</v>
      </c>
      <c r="F18" s="1">
        <f>F41/1000</f>
        <v>0.06883143846801029</v>
      </c>
      <c r="G18" s="1">
        <f>H41/1000</f>
        <v>0.028405789679068334</v>
      </c>
      <c r="H18" s="1">
        <f>G41/1000</f>
        <v>0.013137381865081354</v>
      </c>
      <c r="I18" s="1">
        <f>I41/1000</f>
        <v>22.498277113006427</v>
      </c>
      <c r="J18" s="1">
        <f>J41/1000</f>
        <v>0.0041940253616225085</v>
      </c>
      <c r="K18" s="1">
        <f>K41/1000</f>
        <v>0.004411375964362445</v>
      </c>
      <c r="L18" s="8">
        <f>SUM(C18:K18)</f>
        <v>24.271</v>
      </c>
    </row>
    <row r="19" spans="2:12" ht="12.75">
      <c r="B19" s="11"/>
      <c r="L19" s="8"/>
    </row>
    <row r="20" spans="1:12" ht="51">
      <c r="A20" s="14"/>
      <c r="B20" s="10" t="s">
        <v>32</v>
      </c>
      <c r="C20" s="1">
        <f>6.283-7.78</f>
        <v>-1.4969999999999999</v>
      </c>
      <c r="D20" s="1">
        <f>0.592-1.142</f>
        <v>-0.5499999999999999</v>
      </c>
      <c r="E20" s="1">
        <f>4.848-9.103</f>
        <v>-4.255</v>
      </c>
      <c r="F20" s="1">
        <f>0.47-1.172</f>
        <v>-0.702</v>
      </c>
      <c r="G20" s="1">
        <f>0.997-2.367</f>
        <v>-1.37</v>
      </c>
      <c r="H20" s="1">
        <f>11.814-3.279</f>
        <v>8.535</v>
      </c>
      <c r="I20" s="1">
        <f>133.43-151.032</f>
        <v>-17.602000000000004</v>
      </c>
      <c r="J20" s="1">
        <f>12.235-8.538</f>
        <v>3.696999999999999</v>
      </c>
      <c r="K20" s="1">
        <f>11.7-11.84</f>
        <v>-0.14000000000000057</v>
      </c>
      <c r="L20" s="8">
        <f>SUM(C20:K20)</f>
        <v>-13.884000000000004</v>
      </c>
    </row>
    <row r="21" spans="1:12" ht="12.75">
      <c r="A21" s="14"/>
      <c r="B21" s="13"/>
      <c r="L21" s="8"/>
    </row>
    <row r="22" spans="1:12" ht="12.75">
      <c r="A22" s="5" t="s">
        <v>21</v>
      </c>
      <c r="B22" s="6" t="s">
        <v>12</v>
      </c>
      <c r="C22" s="15">
        <v>34.705</v>
      </c>
      <c r="D22" s="15">
        <v>10.511</v>
      </c>
      <c r="E22" s="15">
        <v>24.457</v>
      </c>
      <c r="F22" s="15">
        <v>16.137</v>
      </c>
      <c r="G22" s="15">
        <v>27.348</v>
      </c>
      <c r="H22" s="15">
        <v>24.004</v>
      </c>
      <c r="I22" s="15">
        <v>254.421</v>
      </c>
      <c r="J22" s="15">
        <v>16.127</v>
      </c>
      <c r="K22" s="15">
        <v>15.792</v>
      </c>
      <c r="L22" s="8">
        <f>SUM(C22:K22)</f>
        <v>423.50199999999995</v>
      </c>
    </row>
    <row r="23" ht="12.75">
      <c r="L23" s="8"/>
    </row>
    <row r="24" spans="3:12" ht="12.75" hidden="1">
      <c r="C24" s="1">
        <f aca="true" t="shared" si="0" ref="C24:K24">C5+C7+C9+C18+C20</f>
        <v>34.70663395510261</v>
      </c>
      <c r="D24" s="1">
        <f t="shared" si="0"/>
        <v>10.511841733603365</v>
      </c>
      <c r="E24" s="1">
        <f t="shared" si="0"/>
        <v>24.456020716813697</v>
      </c>
      <c r="F24" s="1">
        <f t="shared" si="0"/>
        <v>16.137172872724243</v>
      </c>
      <c r="G24" s="1">
        <f t="shared" si="0"/>
        <v>27.347405789679065</v>
      </c>
      <c r="H24" s="1">
        <f t="shared" si="0"/>
        <v>24.005137381865083</v>
      </c>
      <c r="I24" s="1">
        <f t="shared" si="0"/>
        <v>254.42142204006333</v>
      </c>
      <c r="J24" s="1">
        <f t="shared" si="0"/>
        <v>16.12693351747169</v>
      </c>
      <c r="K24" s="1">
        <f t="shared" si="0"/>
        <v>15.791966324450977</v>
      </c>
      <c r="L24" s="8">
        <f>SUM(C24:K24)</f>
        <v>423.50453433177404</v>
      </c>
    </row>
    <row r="41" spans="3:11" ht="12.75">
      <c r="C41" s="1">
        <v>30.633955102617808</v>
      </c>
      <c r="D41" s="1">
        <v>10.689880346385248</v>
      </c>
      <c r="E41" s="1">
        <v>1612.4190402064246</v>
      </c>
      <c r="F41" s="1">
        <v>68.83143846801029</v>
      </c>
      <c r="G41" s="1">
        <v>13.137381865081354</v>
      </c>
      <c r="H41" s="1">
        <v>28.405789679068334</v>
      </c>
      <c r="I41" s="1">
        <v>22498.27711300643</v>
      </c>
      <c r="J41" s="1">
        <v>4.194025361622509</v>
      </c>
      <c r="K41" s="1">
        <v>4.4113759643624455</v>
      </c>
    </row>
  </sheetData>
  <mergeCells count="1">
    <mergeCell ref="A1:L1"/>
  </mergeCells>
  <printOptions/>
  <pageMargins left="0.22" right="0.19" top="0.56" bottom="1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0">
      <selection activeCell="A21" sqref="A21:IV23"/>
    </sheetView>
  </sheetViews>
  <sheetFormatPr defaultColWidth="9.140625" defaultRowHeight="12.75"/>
  <cols>
    <col min="1" max="1" width="9.140625" style="1" customWidth="1"/>
    <col min="2" max="2" width="26.7109375" style="1" customWidth="1"/>
    <col min="3" max="11" width="12.28125" style="1" customWidth="1"/>
    <col min="12" max="12" width="10.140625" style="18" bestFit="1" customWidth="1"/>
    <col min="13" max="16384" width="9.140625" style="1" customWidth="1"/>
  </cols>
  <sheetData>
    <row r="1" spans="1:12" ht="1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3" spans="3:12" s="2" customFormat="1" ht="53.25" customHeight="1"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16" t="s">
        <v>10</v>
      </c>
    </row>
    <row r="5" spans="1:12" ht="15" customHeight="1">
      <c r="A5" s="5" t="s">
        <v>11</v>
      </c>
      <c r="B5" s="6" t="s">
        <v>23</v>
      </c>
      <c r="C5" s="7">
        <v>107.164</v>
      </c>
      <c r="D5" s="7">
        <v>444.977</v>
      </c>
      <c r="E5" s="7">
        <v>445.894</v>
      </c>
      <c r="F5" s="7">
        <v>4.12</v>
      </c>
      <c r="G5" s="7">
        <v>9.744</v>
      </c>
      <c r="H5" s="7">
        <v>48.527</v>
      </c>
      <c r="I5" s="7">
        <v>0</v>
      </c>
      <c r="J5" s="7">
        <v>0</v>
      </c>
      <c r="K5" s="7">
        <v>0</v>
      </c>
      <c r="L5" s="17">
        <f>SUM(C5:K5)</f>
        <v>1060.426</v>
      </c>
    </row>
    <row r="6" spans="1:12" ht="12.75">
      <c r="A6" s="2"/>
      <c r="B6" s="9"/>
      <c r="C6" s="7"/>
      <c r="D6" s="7"/>
      <c r="E6" s="7"/>
      <c r="F6" s="7"/>
      <c r="G6" s="7"/>
      <c r="H6" s="7"/>
      <c r="I6" s="7"/>
      <c r="J6" s="7"/>
      <c r="K6" s="7"/>
      <c r="L6" s="17"/>
    </row>
    <row r="7" spans="2:12" ht="25.5">
      <c r="B7" s="10" t="s">
        <v>13</v>
      </c>
      <c r="L7" s="17"/>
    </row>
    <row r="8" spans="2:12" ht="25.5">
      <c r="B8" s="12" t="s">
        <v>14</v>
      </c>
      <c r="E8" s="1">
        <v>20.293</v>
      </c>
      <c r="L8" s="17"/>
    </row>
    <row r="9" spans="2:12" ht="25.5">
      <c r="B9" s="12" t="s">
        <v>15</v>
      </c>
      <c r="E9" s="1">
        <v>0.461</v>
      </c>
      <c r="L9" s="17"/>
    </row>
    <row r="10" spans="2:12" ht="38.25">
      <c r="B10" s="12" t="s">
        <v>24</v>
      </c>
      <c r="E10" s="1">
        <v>2.109</v>
      </c>
      <c r="L10" s="17"/>
    </row>
    <row r="11" spans="2:12" ht="25.5">
      <c r="B11" s="12" t="s">
        <v>25</v>
      </c>
      <c r="H11" s="1">
        <v>17</v>
      </c>
      <c r="L11" s="17"/>
    </row>
    <row r="12" spans="2:12" ht="25.5">
      <c r="B12" s="12" t="s">
        <v>26</v>
      </c>
      <c r="E12" s="1">
        <v>47.915</v>
      </c>
      <c r="L12" s="17"/>
    </row>
    <row r="13" spans="2:12" ht="27" customHeight="1">
      <c r="B13" s="12" t="s">
        <v>27</v>
      </c>
      <c r="D13" s="1">
        <v>-0.5</v>
      </c>
      <c r="E13" s="1">
        <v>-2.463</v>
      </c>
      <c r="F13" s="1">
        <v>0.679</v>
      </c>
      <c r="H13" s="1">
        <v>2.284</v>
      </c>
      <c r="L13" s="17"/>
    </row>
    <row r="14" spans="2:12" ht="25.5">
      <c r="B14" s="12" t="s">
        <v>28</v>
      </c>
      <c r="D14" s="1">
        <v>14.324</v>
      </c>
      <c r="E14" s="1">
        <v>4.266</v>
      </c>
      <c r="L14" s="17"/>
    </row>
    <row r="15" spans="2:12" ht="25.5">
      <c r="B15" s="12" t="s">
        <v>29</v>
      </c>
      <c r="E15" s="1">
        <f>3.486-4.266</f>
        <v>-0.7799999999999998</v>
      </c>
      <c r="F15" s="1">
        <v>0.06</v>
      </c>
      <c r="G15" s="1">
        <v>0.619</v>
      </c>
      <c r="H15" s="1">
        <v>0.321</v>
      </c>
      <c r="L15" s="17"/>
    </row>
    <row r="16" spans="2:12" ht="12.75">
      <c r="B16" s="13" t="s">
        <v>20</v>
      </c>
      <c r="C16" s="1">
        <f aca="true" t="shared" si="0" ref="C16:K16">SUM(C8:C15)</f>
        <v>0</v>
      </c>
      <c r="D16" s="1">
        <f t="shared" si="0"/>
        <v>13.824</v>
      </c>
      <c r="E16" s="1">
        <f t="shared" si="0"/>
        <v>71.801</v>
      </c>
      <c r="F16" s="1">
        <f t="shared" si="0"/>
        <v>0.7390000000000001</v>
      </c>
      <c r="G16" s="1">
        <f t="shared" si="0"/>
        <v>0.619</v>
      </c>
      <c r="H16" s="1">
        <f t="shared" si="0"/>
        <v>19.605</v>
      </c>
      <c r="I16" s="1">
        <f t="shared" si="0"/>
        <v>0</v>
      </c>
      <c r="J16" s="1">
        <f t="shared" si="0"/>
        <v>0</v>
      </c>
      <c r="K16" s="1">
        <f t="shared" si="0"/>
        <v>0</v>
      </c>
      <c r="L16" s="17">
        <f>SUM(C16:K16)</f>
        <v>106.58800000000001</v>
      </c>
    </row>
    <row r="17" spans="2:12" ht="12.75">
      <c r="B17" s="11"/>
      <c r="L17" s="17"/>
    </row>
    <row r="18" spans="1:12" ht="12.75">
      <c r="A18" s="14"/>
      <c r="B18" s="13"/>
      <c r="L18" s="17"/>
    </row>
    <row r="19" spans="1:12" ht="12.75">
      <c r="A19" s="5" t="s">
        <v>21</v>
      </c>
      <c r="B19" s="6" t="s">
        <v>23</v>
      </c>
      <c r="C19" s="15">
        <v>107.164</v>
      </c>
      <c r="D19" s="15">
        <v>458.801</v>
      </c>
      <c r="E19" s="15">
        <v>517.695</v>
      </c>
      <c r="F19" s="15">
        <v>4.859</v>
      </c>
      <c r="G19" s="15">
        <v>10.363</v>
      </c>
      <c r="H19" s="15">
        <v>68.132</v>
      </c>
      <c r="I19" s="15">
        <v>0</v>
      </c>
      <c r="J19" s="15">
        <v>0</v>
      </c>
      <c r="K19" s="15">
        <v>0</v>
      </c>
      <c r="L19" s="17">
        <f>SUM(C19:K19)</f>
        <v>1167.0140000000001</v>
      </c>
    </row>
    <row r="20" ht="12.75">
      <c r="L20" s="17"/>
    </row>
    <row r="21" spans="3:12" ht="12.75" hidden="1">
      <c r="C21" s="1">
        <f aca="true" t="shared" si="1" ref="C21:K21">C5+SUM(C8:C15)</f>
        <v>107.164</v>
      </c>
      <c r="D21" s="1">
        <f t="shared" si="1"/>
        <v>458.801</v>
      </c>
      <c r="E21" s="1">
        <f t="shared" si="1"/>
        <v>517.695</v>
      </c>
      <c r="F21" s="1">
        <f t="shared" si="1"/>
        <v>4.859</v>
      </c>
      <c r="G21" s="1">
        <f t="shared" si="1"/>
        <v>10.363</v>
      </c>
      <c r="H21" s="1">
        <f t="shared" si="1"/>
        <v>68.132</v>
      </c>
      <c r="I21" s="1">
        <f t="shared" si="1"/>
        <v>0</v>
      </c>
      <c r="J21" s="1">
        <f t="shared" si="1"/>
        <v>0</v>
      </c>
      <c r="K21" s="1">
        <f t="shared" si="1"/>
        <v>0</v>
      </c>
      <c r="L21" s="17">
        <f>SUM(C21:K21)</f>
        <v>1167.0140000000001</v>
      </c>
    </row>
    <row r="22" ht="12.75" hidden="1"/>
    <row r="23" spans="5:10" ht="12.75" hidden="1">
      <c r="E23" s="1">
        <f aca="true" t="shared" si="2" ref="E23:J23">E19-E21</f>
        <v>0</v>
      </c>
      <c r="F23" s="1">
        <f t="shared" si="2"/>
        <v>0</v>
      </c>
      <c r="G23" s="1">
        <f t="shared" si="2"/>
        <v>0</v>
      </c>
      <c r="H23" s="1">
        <f t="shared" si="2"/>
        <v>0</v>
      </c>
      <c r="I23" s="1">
        <f t="shared" si="2"/>
        <v>0</v>
      </c>
      <c r="J23" s="1">
        <f t="shared" si="2"/>
        <v>0</v>
      </c>
    </row>
  </sheetData>
  <mergeCells count="1">
    <mergeCell ref="A1:L1"/>
  </mergeCells>
  <printOptions/>
  <pageMargins left="0.28" right="0.39" top="0.65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Information relating to budget estimates 2001-2002</dc:title>
  <dc:subject/>
  <dc:creator>AFFA</dc:creator>
  <cp:keywords/>
  <dc:description/>
  <cp:lastModifiedBy>Jade Ricza</cp:lastModifiedBy>
  <cp:lastPrinted>2002-03-22T06:06:44Z</cp:lastPrinted>
  <dcterms:created xsi:type="dcterms:W3CDTF">2002-03-19T23:48:58Z</dcterms:created>
  <dcterms:modified xsi:type="dcterms:W3CDTF">2002-03-21T05:48:26Z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