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<sst xmlns="http://schemas.openxmlformats.org/spreadsheetml/2006/main" count="199" uniqueCount="102">
  <si>
    <t>MR #</t>
  </si>
  <si>
    <t>Reason</t>
  </si>
  <si>
    <t>Dates</t>
  </si>
  <si>
    <t>Fares</t>
  </si>
  <si>
    <t>Total</t>
  </si>
  <si>
    <t>Destination</t>
  </si>
  <si>
    <t>Turkey,Ankara, London</t>
  </si>
  <si>
    <t xml:space="preserve">London </t>
  </si>
  <si>
    <t>Examine Memorial Site</t>
  </si>
  <si>
    <t xml:space="preserve">PNG </t>
  </si>
  <si>
    <t>15.10.02 - 18.10.02</t>
  </si>
  <si>
    <t>Inspect Milne Bay &amp; Popondetta Memorial progress</t>
  </si>
  <si>
    <t>Turkey</t>
  </si>
  <si>
    <t>Wellington New Zealand</t>
  </si>
  <si>
    <t>London,Greece,France &amp; Turkey</t>
  </si>
  <si>
    <t>Inspect sites and meet with local authorities</t>
  </si>
  <si>
    <t>London</t>
  </si>
  <si>
    <t>Inspect London site</t>
  </si>
  <si>
    <t>Greece,London &amp; the US</t>
  </si>
  <si>
    <t>Final stages &amp; Dedication - Crete. London Mem</t>
  </si>
  <si>
    <t>Greece, Turkey &amp; London</t>
  </si>
  <si>
    <t>To progress the production of Memorials &amp; inspect works at Anzac Commemorative site</t>
  </si>
  <si>
    <t>Turkey &amp; Crete</t>
  </si>
  <si>
    <t>Accompany Minister &amp; Secretary to attend meetings Re DVA, Gallipoli &amp; the CWGC</t>
  </si>
  <si>
    <t>Finalise preparations for Gallipoli Dawn Service &amp; progress Crete Memorial</t>
  </si>
  <si>
    <t>15.4.01 - 1.5.01</t>
  </si>
  <si>
    <t xml:space="preserve">Assist with final preparations for Gallipoli Dawn Service </t>
  </si>
  <si>
    <t>Thailand</t>
  </si>
  <si>
    <t>22.10.01 - 27.10.01</t>
  </si>
  <si>
    <t>Crete</t>
  </si>
  <si>
    <t>Assist with Aust Hellenic Memorial in Crete</t>
  </si>
  <si>
    <t>London &amp; Turkey</t>
  </si>
  <si>
    <t>Meetings on London AWM &amp; Anzac Day Services</t>
  </si>
  <si>
    <t>Assist with Anzac Day Service</t>
  </si>
  <si>
    <t>Turkey &amp; Thailand</t>
  </si>
  <si>
    <t>PNG</t>
  </si>
  <si>
    <t>Final Isurava Memorial site inspection &amp; dedication</t>
  </si>
  <si>
    <t>London AWM Project &amp; Inspect Gallipoli site</t>
  </si>
  <si>
    <t>Present London AWM Design and attend a series of meetings with London stakeholders</t>
  </si>
  <si>
    <t>19.11.02 - 26.11.02</t>
  </si>
  <si>
    <t>17.11.99 - 26.11.99</t>
  </si>
  <si>
    <t>To ensure Memorial in readiness for Anzac Day</t>
  </si>
  <si>
    <t>Together with architect assess Gallipoli project to ensure it goes to plan</t>
  </si>
  <si>
    <t>Attend opening of Memorial at Gallipoli</t>
  </si>
  <si>
    <t>22.01.00 - 29.01.00</t>
  </si>
  <si>
    <t>22.01.00 - 28.01.00</t>
  </si>
  <si>
    <t>01.03.00 - 09.03.00</t>
  </si>
  <si>
    <t>01.03.00 - 06.03.00</t>
  </si>
  <si>
    <t>12.04.00 - 30.04.00</t>
  </si>
  <si>
    <t>12.04.00 - 05.05.00</t>
  </si>
  <si>
    <t>25.07.00 - 27.07.00</t>
  </si>
  <si>
    <t>08.09.00 - 30.09.00</t>
  </si>
  <si>
    <t>08.09.00 - 18.09.00</t>
  </si>
  <si>
    <t>29.01.01 - 13.02.01</t>
  </si>
  <si>
    <t>16.04.01 - 29.04.01</t>
  </si>
  <si>
    <t>26.04.01 - 01.05.01</t>
  </si>
  <si>
    <t>13.05.01 - 29.05.01</t>
  </si>
  <si>
    <t>13.05.01 - 26.05.01</t>
  </si>
  <si>
    <t>03.11.01 - 10.11.01</t>
  </si>
  <si>
    <t>23.02.02 - 09.03.02</t>
  </si>
  <si>
    <t>02.03.02 -09.03.02</t>
  </si>
  <si>
    <t>02.03.02 - 09.03.02</t>
  </si>
  <si>
    <t>13.04.02 - 29.04.02</t>
  </si>
  <si>
    <t>19.04.02 - 05.05.02</t>
  </si>
  <si>
    <t>12.08.02 - 15.08.02</t>
  </si>
  <si>
    <t>30.10.02 - 04.11.02</t>
  </si>
  <si>
    <t>30.10.02 - 03.11.02</t>
  </si>
  <si>
    <t>19.11.02 - 02.12.02</t>
  </si>
  <si>
    <t>Officer/Status</t>
  </si>
  <si>
    <t>AVM Gary Beck, Director OAWG</t>
  </si>
  <si>
    <t>Mr Matthew Taylor, Contract Architect</t>
  </si>
  <si>
    <t>Mr Michael Grace, Contract Architect</t>
  </si>
  <si>
    <t>Ms Katherine Upton, Assistant Dir Admin, OAWG</t>
  </si>
  <si>
    <t>Mr Tom Hewitt, Hewitt Pender &amp; Associates, Consultant Architects</t>
  </si>
  <si>
    <t>Mr Les Kossatz, AWM Design Team Member</t>
  </si>
  <si>
    <t>Mr Robert Sinclair, AWM Design Team Member</t>
  </si>
  <si>
    <t>Mr Robert Woodward, AWM Design Team Member</t>
  </si>
  <si>
    <t>Ms Vicki Ludwig, Project Officer, OAWG</t>
  </si>
  <si>
    <t>Michael Pender, Hewitt Pender &amp; Associates, Consultant Architects</t>
  </si>
  <si>
    <t>Mr Peter Tonkin, AWM London Designer</t>
  </si>
  <si>
    <t>Class of Travel</t>
  </si>
  <si>
    <t>Business</t>
  </si>
  <si>
    <t>CEI # 5.15</t>
  </si>
  <si>
    <t>Accompany AVM Beck to ensure project completeness</t>
  </si>
  <si>
    <t>Constantine Moschoyiannis, Consultant Architect</t>
  </si>
  <si>
    <t>Mr Duncan  MacLennan, Assistant Dir Operations, OAWG</t>
  </si>
  <si>
    <t>Final preparation for Crete Memorial</t>
  </si>
  <si>
    <t>Provide advice on future plans for design &amp; management of Hellfire Pass</t>
  </si>
  <si>
    <t>AWM London.Attend Steering Group Meeting, 6 Nov 01</t>
  </si>
  <si>
    <t>Meet with officials re Gallipoli construction project</t>
  </si>
  <si>
    <t xml:space="preserve">Gallipoli requirements, Meet NZ Amb &amp; Turkish Ministers &amp; Meetings on London Memorial </t>
  </si>
  <si>
    <t>Assist with Anzac Day Service.  Hellfire Pass Managers Performance Review &amp; meet with embassy officials in Thailand</t>
  </si>
  <si>
    <t>Attend Dedication of Isurava Memorial</t>
  </si>
  <si>
    <t>Attend Dedication of PNG Memorials</t>
  </si>
  <si>
    <t>TOTALS</t>
  </si>
  <si>
    <t>Accom &amp;</t>
  </si>
  <si>
    <t>Allowances</t>
  </si>
  <si>
    <t>Mr Mark Watson, Project Officer, OAWG</t>
  </si>
  <si>
    <t>Meetings with Aust Embassy/Thai Officials - Ongoing Management of Memorial</t>
  </si>
  <si>
    <t>Ms Katherine Upton, Assistant Director Administration, OAWG</t>
  </si>
  <si>
    <t>Attachment--question 30</t>
  </si>
  <si>
    <t>AVM Gary Beck: Overseas Travel Detail, November 1999--November 2002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</si>
</sst>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 horizontal="right" vertical="top" wrapText="1"/>
    </xf>
    <xf numFmtId="3" fontId="0" fillId="0" borderId="5" xfId="0" applyNumberFormat="1" applyBorder="1" applyAlignment="1">
      <alignment vertical="top" wrapText="1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0" fillId="0" borderId="6" xfId="0" applyNumberFormat="1" applyBorder="1" applyAlignment="1">
      <alignment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1">
      <selection activeCell="F3" sqref="F3"/>
    </sheetView>
  </sheetViews>
  <sheetFormatPr defaultColWidth="9.140625" defaultRowHeight="12.75"/>
  <cols>
    <col min="1" max="2" width="3.00390625" style="0" customWidth="1"/>
    <col min="3" max="3" width="49.00390625" style="0" customWidth="1"/>
    <col min="4" max="4" width="14.28125" style="5" customWidth="1"/>
    <col min="5" max="5" width="9.140625" style="5" customWidth="1"/>
    <col min="6" max="6" width="27.8515625" style="0" customWidth="1"/>
    <col min="7" max="7" width="46.421875" style="0" customWidth="1"/>
    <col min="8" max="8" width="19.28125" style="0" customWidth="1"/>
    <col min="9" max="9" width="9.140625" style="6" customWidth="1"/>
    <col min="10" max="10" width="11.421875" style="6" bestFit="1" customWidth="1"/>
    <col min="11" max="11" width="9.140625" style="6" customWidth="1"/>
    <col min="14" max="14" width="15.28125" style="0" customWidth="1"/>
  </cols>
  <sheetData>
    <row r="1" spans="3:6" ht="12.75">
      <c r="C1" s="8" t="s">
        <v>101</v>
      </c>
      <c r="F1" s="3" t="s">
        <v>100</v>
      </c>
    </row>
    <row r="3" spans="1:11" s="4" customFormat="1" ht="12.75">
      <c r="A3" s="16"/>
      <c r="B3" s="16"/>
      <c r="C3" s="16" t="s">
        <v>68</v>
      </c>
      <c r="D3" s="16" t="s">
        <v>80</v>
      </c>
      <c r="E3" s="16" t="s">
        <v>0</v>
      </c>
      <c r="F3" s="16" t="s">
        <v>5</v>
      </c>
      <c r="G3" s="16" t="s">
        <v>1</v>
      </c>
      <c r="H3" s="16" t="s">
        <v>2</v>
      </c>
      <c r="I3" s="17" t="s">
        <v>3</v>
      </c>
      <c r="J3" s="17" t="s">
        <v>95</v>
      </c>
      <c r="K3" s="9" t="s">
        <v>4</v>
      </c>
    </row>
    <row r="4" spans="1:11" ht="12.75">
      <c r="A4" s="25"/>
      <c r="B4" s="25"/>
      <c r="C4" s="25"/>
      <c r="D4" s="40" t="s">
        <v>82</v>
      </c>
      <c r="E4" s="27"/>
      <c r="F4" s="25"/>
      <c r="G4" s="25"/>
      <c r="H4" s="25"/>
      <c r="I4" s="39"/>
      <c r="J4" s="29" t="s">
        <v>96</v>
      </c>
      <c r="K4" s="15"/>
    </row>
    <row r="5" spans="1:11" ht="12.75">
      <c r="A5" s="18">
        <v>1</v>
      </c>
      <c r="B5" s="18"/>
      <c r="C5" s="22" t="s">
        <v>69</v>
      </c>
      <c r="D5" s="23" t="s">
        <v>81</v>
      </c>
      <c r="E5" s="20">
        <v>2320004</v>
      </c>
      <c r="F5" s="18" t="s">
        <v>12</v>
      </c>
      <c r="G5" s="18" t="s">
        <v>89</v>
      </c>
      <c r="H5" s="24" t="s">
        <v>40</v>
      </c>
      <c r="I5" s="21"/>
      <c r="J5" s="21"/>
      <c r="K5" s="10"/>
    </row>
    <row r="6" spans="1:11" ht="12.75">
      <c r="A6" s="25"/>
      <c r="B6" s="25"/>
      <c r="C6" s="25"/>
      <c r="D6" s="26"/>
      <c r="E6" s="27"/>
      <c r="F6" s="25"/>
      <c r="G6" s="25"/>
      <c r="H6" s="28"/>
      <c r="I6" s="29">
        <v>6489</v>
      </c>
      <c r="J6" s="29">
        <f>3806+1356</f>
        <v>5162</v>
      </c>
      <c r="K6" s="11">
        <f>SUM(I6:J6)</f>
        <v>11651</v>
      </c>
    </row>
    <row r="7" spans="1:11" s="1" customFormat="1" ht="25.5">
      <c r="A7" s="30">
        <v>2</v>
      </c>
      <c r="B7" s="30"/>
      <c r="C7" s="22" t="s">
        <v>69</v>
      </c>
      <c r="D7" s="23" t="s">
        <v>81</v>
      </c>
      <c r="E7" s="31">
        <v>2320035</v>
      </c>
      <c r="F7" s="30" t="s">
        <v>12</v>
      </c>
      <c r="G7" s="22" t="s">
        <v>42</v>
      </c>
      <c r="H7" s="32" t="s">
        <v>44</v>
      </c>
      <c r="I7" s="33"/>
      <c r="J7" s="33"/>
      <c r="K7" s="12"/>
    </row>
    <row r="8" spans="1:11" ht="12.75">
      <c r="A8" s="18"/>
      <c r="B8" s="18">
        <v>1</v>
      </c>
      <c r="C8" s="18" t="s">
        <v>70</v>
      </c>
      <c r="D8" s="23" t="s">
        <v>81</v>
      </c>
      <c r="E8" s="20">
        <v>2320036</v>
      </c>
      <c r="F8" s="18" t="s">
        <v>12</v>
      </c>
      <c r="G8" s="18" t="s">
        <v>83</v>
      </c>
      <c r="H8" s="24" t="s">
        <v>45</v>
      </c>
      <c r="I8" s="21"/>
      <c r="J8" s="21"/>
      <c r="K8" s="10"/>
    </row>
    <row r="9" spans="1:11" ht="12.75">
      <c r="A9" s="25"/>
      <c r="B9" s="25"/>
      <c r="C9" s="25"/>
      <c r="D9" s="26"/>
      <c r="E9" s="27"/>
      <c r="F9" s="25"/>
      <c r="G9" s="25"/>
      <c r="H9" s="28"/>
      <c r="I9" s="29">
        <f>6489+6400</f>
        <v>12889</v>
      </c>
      <c r="J9" s="29">
        <f>1788+1023</f>
        <v>2811</v>
      </c>
      <c r="K9" s="11">
        <f>SUM(I9:J9)</f>
        <v>15700</v>
      </c>
    </row>
    <row r="10" spans="1:11" ht="12.75">
      <c r="A10" s="18">
        <v>3</v>
      </c>
      <c r="B10" s="18"/>
      <c r="C10" s="22" t="s">
        <v>69</v>
      </c>
      <c r="D10" s="23" t="s">
        <v>81</v>
      </c>
      <c r="E10" s="20">
        <v>2320041</v>
      </c>
      <c r="F10" s="18" t="s">
        <v>12</v>
      </c>
      <c r="G10" s="18" t="s">
        <v>41</v>
      </c>
      <c r="H10" s="24" t="s">
        <v>46</v>
      </c>
      <c r="I10" s="21"/>
      <c r="J10" s="21"/>
      <c r="K10" s="10"/>
    </row>
    <row r="11" spans="1:11" ht="12.75">
      <c r="A11" s="18"/>
      <c r="B11" s="18">
        <v>2</v>
      </c>
      <c r="C11" s="18" t="s">
        <v>70</v>
      </c>
      <c r="D11" s="23" t="s">
        <v>81</v>
      </c>
      <c r="E11" s="20">
        <v>2320042</v>
      </c>
      <c r="F11" s="18" t="s">
        <v>12</v>
      </c>
      <c r="G11" s="18" t="s">
        <v>41</v>
      </c>
      <c r="H11" s="24" t="s">
        <v>47</v>
      </c>
      <c r="I11" s="21"/>
      <c r="J11" s="21"/>
      <c r="K11" s="10"/>
    </row>
    <row r="12" spans="1:11" ht="12.75">
      <c r="A12" s="25"/>
      <c r="B12" s="25"/>
      <c r="C12" s="25"/>
      <c r="D12" s="26"/>
      <c r="E12" s="27"/>
      <c r="F12" s="25"/>
      <c r="G12" s="25"/>
      <c r="H12" s="28"/>
      <c r="I12" s="29">
        <f>6489+6400</f>
        <v>12889</v>
      </c>
      <c r="J12" s="29">
        <f>2090+1166</f>
        <v>3256</v>
      </c>
      <c r="K12" s="11">
        <f>SUM(I12:J12)</f>
        <v>16145</v>
      </c>
    </row>
    <row r="13" spans="1:11" ht="12.75">
      <c r="A13" s="18">
        <v>4</v>
      </c>
      <c r="B13" s="18"/>
      <c r="C13" s="22" t="s">
        <v>69</v>
      </c>
      <c r="D13" s="23" t="s">
        <v>81</v>
      </c>
      <c r="E13" s="20">
        <v>2320046</v>
      </c>
      <c r="F13" s="18" t="s">
        <v>12</v>
      </c>
      <c r="G13" s="18" t="s">
        <v>43</v>
      </c>
      <c r="H13" s="24" t="s">
        <v>48</v>
      </c>
      <c r="I13" s="21"/>
      <c r="J13" s="21"/>
      <c r="K13" s="10"/>
    </row>
    <row r="14" spans="1:11" ht="12.75">
      <c r="A14" s="18"/>
      <c r="B14" s="18">
        <v>3</v>
      </c>
      <c r="C14" s="18" t="s">
        <v>70</v>
      </c>
      <c r="D14" s="23" t="s">
        <v>81</v>
      </c>
      <c r="E14" s="20">
        <v>2320047</v>
      </c>
      <c r="F14" s="18" t="s">
        <v>12</v>
      </c>
      <c r="G14" s="18" t="s">
        <v>43</v>
      </c>
      <c r="H14" s="24" t="s">
        <v>49</v>
      </c>
      <c r="I14" s="21"/>
      <c r="J14" s="21"/>
      <c r="K14" s="10"/>
    </row>
    <row r="15" spans="1:11" ht="12.75">
      <c r="A15" s="25"/>
      <c r="B15" s="25"/>
      <c r="C15" s="25"/>
      <c r="D15" s="26"/>
      <c r="E15" s="27"/>
      <c r="F15" s="25"/>
      <c r="G15" s="25"/>
      <c r="H15" s="28"/>
      <c r="I15" s="29">
        <f>6489+6400</f>
        <v>12889</v>
      </c>
      <c r="J15" s="29">
        <f>5928+4250</f>
        <v>10178</v>
      </c>
      <c r="K15" s="11">
        <f>SUM(I15:J15)</f>
        <v>23067</v>
      </c>
    </row>
    <row r="16" spans="1:11" s="1" customFormat="1" ht="25.5">
      <c r="A16" s="30">
        <v>5</v>
      </c>
      <c r="B16" s="30"/>
      <c r="C16" s="22" t="s">
        <v>69</v>
      </c>
      <c r="D16" s="23" t="s">
        <v>81</v>
      </c>
      <c r="E16" s="31">
        <v>2322805</v>
      </c>
      <c r="F16" s="30" t="s">
        <v>13</v>
      </c>
      <c r="G16" s="22" t="s">
        <v>23</v>
      </c>
      <c r="H16" s="32" t="s">
        <v>50</v>
      </c>
      <c r="I16" s="33"/>
      <c r="J16" s="33"/>
      <c r="K16" s="12"/>
    </row>
    <row r="17" spans="1:11" ht="12.75">
      <c r="A17" s="25"/>
      <c r="B17" s="25"/>
      <c r="C17" s="25"/>
      <c r="D17" s="26"/>
      <c r="E17" s="27"/>
      <c r="F17" s="25"/>
      <c r="G17" s="25"/>
      <c r="H17" s="28"/>
      <c r="I17" s="29">
        <v>2000</v>
      </c>
      <c r="J17" s="29">
        <f>424+360</f>
        <v>784</v>
      </c>
      <c r="K17" s="11">
        <f>SUM(I17:J17)</f>
        <v>2784</v>
      </c>
    </row>
    <row r="18" spans="1:11" ht="12.75">
      <c r="A18" s="18">
        <v>6</v>
      </c>
      <c r="B18" s="18"/>
      <c r="C18" s="22" t="s">
        <v>69</v>
      </c>
      <c r="D18" s="23" t="s">
        <v>81</v>
      </c>
      <c r="E18" s="20">
        <v>2322811</v>
      </c>
      <c r="F18" s="18" t="s">
        <v>14</v>
      </c>
      <c r="G18" s="18" t="s">
        <v>15</v>
      </c>
      <c r="H18" s="24" t="s">
        <v>51</v>
      </c>
      <c r="I18" s="21"/>
      <c r="J18" s="21"/>
      <c r="K18" s="10"/>
    </row>
    <row r="19" spans="1:11" ht="12.75">
      <c r="A19" s="18"/>
      <c r="B19" s="18">
        <v>4</v>
      </c>
      <c r="C19" s="18" t="s">
        <v>71</v>
      </c>
      <c r="D19" s="23" t="s">
        <v>81</v>
      </c>
      <c r="E19" s="20">
        <v>2322812</v>
      </c>
      <c r="F19" s="18" t="s">
        <v>16</v>
      </c>
      <c r="G19" s="18" t="s">
        <v>17</v>
      </c>
      <c r="H19" s="24" t="s">
        <v>52</v>
      </c>
      <c r="I19" s="21"/>
      <c r="J19" s="21"/>
      <c r="K19" s="10"/>
    </row>
    <row r="20" spans="1:11" ht="12.75">
      <c r="A20" s="25"/>
      <c r="B20" s="25"/>
      <c r="C20" s="25"/>
      <c r="D20" s="26"/>
      <c r="E20" s="27"/>
      <c r="F20" s="25"/>
      <c r="G20" s="25"/>
      <c r="H20" s="28"/>
      <c r="I20" s="29">
        <f>8000+7000</f>
        <v>15000</v>
      </c>
      <c r="J20" s="29">
        <f>9129+3817</f>
        <v>12946</v>
      </c>
      <c r="K20" s="11">
        <f>SUM(I20:J20)</f>
        <v>27946</v>
      </c>
    </row>
    <row r="21" spans="1:11" ht="12.75">
      <c r="A21" s="18"/>
      <c r="B21" s="18"/>
      <c r="C21" s="18"/>
      <c r="D21" s="23"/>
      <c r="E21" s="20"/>
      <c r="F21" s="18"/>
      <c r="G21" s="18"/>
      <c r="H21" s="24"/>
      <c r="I21" s="21"/>
      <c r="J21" s="21"/>
      <c r="K21" s="10"/>
    </row>
    <row r="22" spans="1:11" s="1" customFormat="1" ht="25.5">
      <c r="A22" s="30">
        <v>7</v>
      </c>
      <c r="B22" s="30"/>
      <c r="C22" s="22" t="s">
        <v>69</v>
      </c>
      <c r="D22" s="23" t="s">
        <v>81</v>
      </c>
      <c r="E22" s="31">
        <v>3006358</v>
      </c>
      <c r="F22" s="30" t="s">
        <v>20</v>
      </c>
      <c r="G22" s="22" t="s">
        <v>21</v>
      </c>
      <c r="H22" s="32" t="s">
        <v>53</v>
      </c>
      <c r="I22" s="33"/>
      <c r="J22" s="33"/>
      <c r="K22" s="12"/>
    </row>
    <row r="23" spans="1:11" s="1" customFormat="1" ht="25.5">
      <c r="A23" s="30"/>
      <c r="B23" s="30">
        <v>5</v>
      </c>
      <c r="C23" s="18" t="s">
        <v>71</v>
      </c>
      <c r="D23" s="23" t="s">
        <v>81</v>
      </c>
      <c r="E23" s="31">
        <v>3006359</v>
      </c>
      <c r="F23" s="30" t="s">
        <v>20</v>
      </c>
      <c r="G23" s="22" t="s">
        <v>21</v>
      </c>
      <c r="H23" s="32" t="s">
        <v>53</v>
      </c>
      <c r="I23" s="33"/>
      <c r="J23" s="33"/>
      <c r="K23" s="12"/>
    </row>
    <row r="24" spans="1:11" ht="12.75">
      <c r="A24" s="25"/>
      <c r="B24" s="25"/>
      <c r="C24" s="25"/>
      <c r="D24" s="26"/>
      <c r="E24" s="27"/>
      <c r="F24" s="25"/>
      <c r="G24" s="25"/>
      <c r="H24" s="28"/>
      <c r="I24" s="29">
        <f>8147+8147</f>
        <v>16294</v>
      </c>
      <c r="J24" s="29">
        <f>5847+3073</f>
        <v>8920</v>
      </c>
      <c r="K24" s="13">
        <f>SUM(I24:J24)</f>
        <v>25214</v>
      </c>
    </row>
    <row r="25" spans="1:11" s="2" customFormat="1" ht="25.5">
      <c r="A25" s="22">
        <v>8</v>
      </c>
      <c r="B25" s="22"/>
      <c r="C25" s="22" t="s">
        <v>69</v>
      </c>
      <c r="D25" s="23" t="s">
        <v>81</v>
      </c>
      <c r="E25" s="23">
        <v>3006363</v>
      </c>
      <c r="F25" s="22" t="s">
        <v>22</v>
      </c>
      <c r="G25" s="22" t="s">
        <v>24</v>
      </c>
      <c r="H25" s="34" t="s">
        <v>25</v>
      </c>
      <c r="I25" s="35"/>
      <c r="J25" s="35"/>
      <c r="K25" s="12"/>
    </row>
    <row r="26" spans="1:11" s="1" customFormat="1" ht="25.5">
      <c r="A26" s="30"/>
      <c r="B26" s="30">
        <v>6</v>
      </c>
      <c r="C26" s="30" t="s">
        <v>85</v>
      </c>
      <c r="D26" s="23" t="s">
        <v>81</v>
      </c>
      <c r="E26" s="31">
        <v>3006364</v>
      </c>
      <c r="F26" s="30" t="s">
        <v>12</v>
      </c>
      <c r="G26" s="22" t="s">
        <v>26</v>
      </c>
      <c r="H26" s="32" t="s">
        <v>54</v>
      </c>
      <c r="I26" s="33"/>
      <c r="J26" s="33"/>
      <c r="K26" s="10"/>
    </row>
    <row r="27" spans="1:11" ht="12.75">
      <c r="A27" s="18"/>
      <c r="B27" s="18">
        <v>6</v>
      </c>
      <c r="C27" s="18" t="s">
        <v>84</v>
      </c>
      <c r="D27" s="23" t="s">
        <v>81</v>
      </c>
      <c r="E27" s="20">
        <v>3006374</v>
      </c>
      <c r="F27" s="18" t="s">
        <v>29</v>
      </c>
      <c r="G27" s="18" t="s">
        <v>30</v>
      </c>
      <c r="H27" s="24" t="s">
        <v>55</v>
      </c>
      <c r="I27" s="21"/>
      <c r="J27" s="21"/>
      <c r="K27" s="10"/>
    </row>
    <row r="28" spans="1:11" ht="12.75">
      <c r="A28" s="25"/>
      <c r="B28" s="25"/>
      <c r="C28" s="25"/>
      <c r="D28" s="26"/>
      <c r="E28" s="27"/>
      <c r="F28" s="25"/>
      <c r="G28" s="25"/>
      <c r="H28" s="28"/>
      <c r="I28" s="29">
        <f>7784+6962+7915</f>
        <v>22661</v>
      </c>
      <c r="J28" s="29">
        <f>1952+1886+4774</f>
        <v>8612</v>
      </c>
      <c r="K28" s="11">
        <f>SUM(I28:J28)</f>
        <v>31273</v>
      </c>
    </row>
    <row r="29" spans="1:11" ht="12.75">
      <c r="A29" s="18">
        <v>9</v>
      </c>
      <c r="B29" s="18"/>
      <c r="C29" s="22" t="s">
        <v>69</v>
      </c>
      <c r="D29" s="23" t="s">
        <v>81</v>
      </c>
      <c r="E29" s="20">
        <v>3006368</v>
      </c>
      <c r="F29" s="18" t="s">
        <v>18</v>
      </c>
      <c r="G29" s="18" t="s">
        <v>19</v>
      </c>
      <c r="H29" s="24" t="s">
        <v>57</v>
      </c>
      <c r="I29" s="21"/>
      <c r="J29" s="21"/>
      <c r="K29" s="10"/>
    </row>
    <row r="30" spans="1:11" ht="12.75">
      <c r="A30" s="18"/>
      <c r="B30" s="18">
        <v>7</v>
      </c>
      <c r="C30" s="18" t="s">
        <v>71</v>
      </c>
      <c r="D30" s="23" t="s">
        <v>81</v>
      </c>
      <c r="E30" s="20">
        <v>3006367</v>
      </c>
      <c r="F30" s="18" t="s">
        <v>18</v>
      </c>
      <c r="G30" s="18" t="s">
        <v>19</v>
      </c>
      <c r="H30" s="24" t="s">
        <v>57</v>
      </c>
      <c r="I30" s="21"/>
      <c r="J30" s="21"/>
      <c r="K30" s="10"/>
    </row>
    <row r="31" spans="1:11" ht="12.75">
      <c r="A31" s="18"/>
      <c r="B31" s="18">
        <v>7</v>
      </c>
      <c r="C31" s="18" t="s">
        <v>84</v>
      </c>
      <c r="D31" s="23" t="s">
        <v>81</v>
      </c>
      <c r="E31" s="20">
        <v>3006375</v>
      </c>
      <c r="F31" s="18" t="s">
        <v>29</v>
      </c>
      <c r="G31" s="18" t="s">
        <v>86</v>
      </c>
      <c r="H31" s="24" t="s">
        <v>56</v>
      </c>
      <c r="I31" s="21"/>
      <c r="J31" s="21"/>
      <c r="K31" s="10"/>
    </row>
    <row r="32" spans="1:11" ht="12.75">
      <c r="A32" s="25"/>
      <c r="B32" s="25"/>
      <c r="C32" s="25"/>
      <c r="D32" s="26"/>
      <c r="E32" s="27"/>
      <c r="F32" s="25"/>
      <c r="G32" s="25"/>
      <c r="H32" s="28"/>
      <c r="I32" s="29">
        <f>7391+7391+8126</f>
        <v>22908</v>
      </c>
      <c r="J32" s="29">
        <f>9451+2766</f>
        <v>12217</v>
      </c>
      <c r="K32" s="11">
        <f>SUM(I32:J32)</f>
        <v>35125</v>
      </c>
    </row>
    <row r="33" spans="1:11" ht="12.75">
      <c r="A33" s="18"/>
      <c r="B33" s="18"/>
      <c r="C33" s="18"/>
      <c r="D33" s="23"/>
      <c r="E33" s="20"/>
      <c r="F33" s="18"/>
      <c r="G33" s="18"/>
      <c r="H33" s="24"/>
      <c r="I33" s="21"/>
      <c r="J33" s="21"/>
      <c r="K33" s="10"/>
    </row>
    <row r="34" spans="1:11" s="2" customFormat="1" ht="25.5">
      <c r="A34" s="22">
        <v>10</v>
      </c>
      <c r="B34" s="22"/>
      <c r="C34" s="22" t="s">
        <v>69</v>
      </c>
      <c r="D34" s="23" t="s">
        <v>81</v>
      </c>
      <c r="E34" s="23">
        <v>3006399</v>
      </c>
      <c r="F34" s="22" t="s">
        <v>27</v>
      </c>
      <c r="G34" s="22" t="s">
        <v>98</v>
      </c>
      <c r="H34" s="34" t="s">
        <v>28</v>
      </c>
      <c r="I34" s="35"/>
      <c r="J34" s="35"/>
      <c r="K34" s="12"/>
    </row>
    <row r="35" spans="1:11" s="1" customFormat="1" ht="25.5">
      <c r="A35" s="30"/>
      <c r="B35" s="30">
        <v>8</v>
      </c>
      <c r="C35" s="30" t="s">
        <v>72</v>
      </c>
      <c r="D35" s="23" t="s">
        <v>81</v>
      </c>
      <c r="E35" s="31">
        <v>3006397</v>
      </c>
      <c r="F35" s="22" t="s">
        <v>27</v>
      </c>
      <c r="G35" s="22" t="s">
        <v>98</v>
      </c>
      <c r="H35" s="34" t="s">
        <v>28</v>
      </c>
      <c r="I35" s="35"/>
      <c r="J35" s="35"/>
      <c r="K35" s="12"/>
    </row>
    <row r="36" spans="1:11" s="1" customFormat="1" ht="25.5">
      <c r="A36" s="30"/>
      <c r="B36" s="30">
        <v>8</v>
      </c>
      <c r="C36" s="22" t="s">
        <v>73</v>
      </c>
      <c r="D36" s="23" t="s">
        <v>81</v>
      </c>
      <c r="E36" s="31">
        <v>3008852</v>
      </c>
      <c r="F36" s="22" t="s">
        <v>27</v>
      </c>
      <c r="G36" s="22" t="s">
        <v>87</v>
      </c>
      <c r="H36" s="34" t="s">
        <v>28</v>
      </c>
      <c r="I36" s="35"/>
      <c r="J36" s="35"/>
      <c r="K36" s="12"/>
    </row>
    <row r="37" spans="1:11" ht="12.75">
      <c r="A37" s="25"/>
      <c r="B37" s="25"/>
      <c r="C37" s="25"/>
      <c r="D37" s="26"/>
      <c r="E37" s="27"/>
      <c r="F37" s="25"/>
      <c r="G37" s="25"/>
      <c r="H37" s="28"/>
      <c r="I37" s="29">
        <f>2655+2655+2655</f>
        <v>7965</v>
      </c>
      <c r="J37" s="29">
        <f>1839+961</f>
        <v>2800</v>
      </c>
      <c r="K37" s="11">
        <f>SUM(I37:J37)</f>
        <v>10765</v>
      </c>
    </row>
    <row r="38" spans="1:11" ht="12.75">
      <c r="A38" s="18">
        <v>11</v>
      </c>
      <c r="B38" s="18"/>
      <c r="C38" s="22" t="s">
        <v>69</v>
      </c>
      <c r="D38" s="23" t="s">
        <v>81</v>
      </c>
      <c r="E38" s="20">
        <v>3008865</v>
      </c>
      <c r="F38" s="18" t="s">
        <v>16</v>
      </c>
      <c r="G38" s="18" t="s">
        <v>88</v>
      </c>
      <c r="H38" s="24" t="s">
        <v>58</v>
      </c>
      <c r="I38" s="21"/>
      <c r="J38" s="21"/>
      <c r="K38" s="10"/>
    </row>
    <row r="39" spans="1:11" ht="12.75">
      <c r="A39" s="25"/>
      <c r="B39" s="25"/>
      <c r="C39" s="25"/>
      <c r="D39" s="26"/>
      <c r="E39" s="27"/>
      <c r="F39" s="25"/>
      <c r="G39" s="25"/>
      <c r="H39" s="28"/>
      <c r="I39" s="29">
        <v>7598</v>
      </c>
      <c r="J39" s="29">
        <f>2165+970</f>
        <v>3135</v>
      </c>
      <c r="K39" s="11">
        <f>SUM(I39:J39)</f>
        <v>10733</v>
      </c>
    </row>
    <row r="40" spans="1:11" s="1" customFormat="1" ht="25.5">
      <c r="A40" s="30">
        <v>12</v>
      </c>
      <c r="B40" s="30"/>
      <c r="C40" s="22" t="s">
        <v>69</v>
      </c>
      <c r="D40" s="23" t="s">
        <v>81</v>
      </c>
      <c r="E40" s="31">
        <v>3008881</v>
      </c>
      <c r="F40" s="30" t="s">
        <v>6</v>
      </c>
      <c r="G40" s="22" t="s">
        <v>90</v>
      </c>
      <c r="H40" s="32" t="s">
        <v>59</v>
      </c>
      <c r="I40" s="33"/>
      <c r="J40" s="33"/>
      <c r="K40" s="12"/>
    </row>
    <row r="41" spans="1:11" ht="12.75">
      <c r="A41" s="18"/>
      <c r="B41" s="18">
        <v>9</v>
      </c>
      <c r="C41" s="18" t="s">
        <v>74</v>
      </c>
      <c r="D41" s="23" t="s">
        <v>81</v>
      </c>
      <c r="E41" s="20">
        <v>3008885</v>
      </c>
      <c r="F41" s="18" t="s">
        <v>7</v>
      </c>
      <c r="G41" s="18" t="s">
        <v>8</v>
      </c>
      <c r="H41" s="24" t="s">
        <v>60</v>
      </c>
      <c r="I41" s="21"/>
      <c r="J41" s="21"/>
      <c r="K41" s="10"/>
    </row>
    <row r="42" spans="1:11" ht="12.75">
      <c r="A42" s="18"/>
      <c r="B42" s="18">
        <v>9</v>
      </c>
      <c r="C42" s="18" t="s">
        <v>75</v>
      </c>
      <c r="D42" s="23" t="s">
        <v>81</v>
      </c>
      <c r="E42" s="20">
        <v>3008886</v>
      </c>
      <c r="F42" s="18" t="s">
        <v>7</v>
      </c>
      <c r="G42" s="18" t="s">
        <v>8</v>
      </c>
      <c r="H42" s="24" t="s">
        <v>60</v>
      </c>
      <c r="I42" s="21"/>
      <c r="J42" s="21"/>
      <c r="K42" s="10"/>
    </row>
    <row r="43" spans="1:11" ht="12.75">
      <c r="A43" s="18"/>
      <c r="B43" s="18">
        <v>9</v>
      </c>
      <c r="C43" s="18" t="s">
        <v>76</v>
      </c>
      <c r="D43" s="23" t="s">
        <v>81</v>
      </c>
      <c r="E43" s="20">
        <v>3008887</v>
      </c>
      <c r="F43" s="18" t="s">
        <v>7</v>
      </c>
      <c r="G43" s="18" t="s">
        <v>8</v>
      </c>
      <c r="H43" s="24" t="s">
        <v>61</v>
      </c>
      <c r="I43" s="21"/>
      <c r="J43" s="21"/>
      <c r="K43" s="10"/>
    </row>
    <row r="44" spans="1:11" ht="12.75">
      <c r="A44" s="25"/>
      <c r="B44" s="25"/>
      <c r="C44" s="25"/>
      <c r="D44" s="26"/>
      <c r="E44" s="27"/>
      <c r="F44" s="25"/>
      <c r="G44" s="25"/>
      <c r="H44" s="28"/>
      <c r="I44" s="29">
        <f>10125+6456+6456+6439</f>
        <v>29476</v>
      </c>
      <c r="J44" s="29">
        <f>8880+7247</f>
        <v>16127</v>
      </c>
      <c r="K44" s="11">
        <f>SUM(I44:J44)</f>
        <v>45603</v>
      </c>
    </row>
    <row r="45" spans="1:11" ht="12.75">
      <c r="A45" s="18">
        <v>13</v>
      </c>
      <c r="B45" s="18"/>
      <c r="C45" s="22" t="s">
        <v>69</v>
      </c>
      <c r="D45" s="23" t="s">
        <v>81</v>
      </c>
      <c r="E45" s="20">
        <v>3008898</v>
      </c>
      <c r="F45" s="18" t="s">
        <v>31</v>
      </c>
      <c r="G45" s="18" t="s">
        <v>32</v>
      </c>
      <c r="H45" s="24" t="s">
        <v>62</v>
      </c>
      <c r="I45" s="21"/>
      <c r="J45" s="21"/>
      <c r="K45" s="10"/>
    </row>
    <row r="46" spans="1:11" ht="12.75">
      <c r="A46" s="18"/>
      <c r="B46" s="18">
        <v>10</v>
      </c>
      <c r="C46" s="18" t="s">
        <v>77</v>
      </c>
      <c r="D46" s="23" t="s">
        <v>81</v>
      </c>
      <c r="E46" s="20">
        <v>3008895</v>
      </c>
      <c r="F46" s="18" t="s">
        <v>12</v>
      </c>
      <c r="G46" s="18" t="s">
        <v>33</v>
      </c>
      <c r="H46" s="24" t="s">
        <v>62</v>
      </c>
      <c r="I46" s="21"/>
      <c r="J46" s="21"/>
      <c r="K46" s="10"/>
    </row>
    <row r="47" spans="1:11" s="2" customFormat="1" ht="38.25">
      <c r="A47" s="22"/>
      <c r="B47" s="22">
        <v>10</v>
      </c>
      <c r="C47" s="30" t="s">
        <v>99</v>
      </c>
      <c r="D47" s="23" t="s">
        <v>81</v>
      </c>
      <c r="E47" s="23">
        <v>3008896</v>
      </c>
      <c r="F47" s="22" t="s">
        <v>34</v>
      </c>
      <c r="G47" s="22" t="s">
        <v>91</v>
      </c>
      <c r="H47" s="34" t="s">
        <v>63</v>
      </c>
      <c r="I47" s="35"/>
      <c r="J47" s="35"/>
      <c r="K47" s="12"/>
    </row>
    <row r="48" spans="1:11" ht="12.75">
      <c r="A48" s="25"/>
      <c r="B48" s="25"/>
      <c r="C48" s="25"/>
      <c r="D48" s="26"/>
      <c r="E48" s="27"/>
      <c r="F48" s="25"/>
      <c r="G48" s="25"/>
      <c r="H48" s="28"/>
      <c r="I48" s="29">
        <f>9907+8092+8290</f>
        <v>26289</v>
      </c>
      <c r="J48" s="29">
        <f>2792+1292+1197+6997</f>
        <v>12278</v>
      </c>
      <c r="K48" s="11">
        <f>SUM(I48:J48)</f>
        <v>38567</v>
      </c>
    </row>
    <row r="49" spans="1:11" ht="12.75">
      <c r="A49" s="18">
        <v>14</v>
      </c>
      <c r="B49" s="18"/>
      <c r="C49" s="22" t="s">
        <v>69</v>
      </c>
      <c r="D49" s="23" t="s">
        <v>81</v>
      </c>
      <c r="E49" s="20">
        <v>3010643</v>
      </c>
      <c r="F49" s="18" t="s">
        <v>35</v>
      </c>
      <c r="G49" s="18" t="s">
        <v>92</v>
      </c>
      <c r="H49" s="24" t="s">
        <v>64</v>
      </c>
      <c r="I49" s="21"/>
      <c r="J49" s="21"/>
      <c r="K49" s="10"/>
    </row>
    <row r="50" spans="1:11" ht="12.75">
      <c r="A50" s="18"/>
      <c r="B50" s="18">
        <v>11</v>
      </c>
      <c r="C50" s="18" t="s">
        <v>97</v>
      </c>
      <c r="D50" s="23" t="s">
        <v>81</v>
      </c>
      <c r="E50" s="20">
        <v>3010644</v>
      </c>
      <c r="F50" s="18" t="s">
        <v>35</v>
      </c>
      <c r="G50" s="18" t="s">
        <v>36</v>
      </c>
      <c r="H50" s="24" t="s">
        <v>64</v>
      </c>
      <c r="I50" s="21"/>
      <c r="J50" s="21"/>
      <c r="K50" s="10"/>
    </row>
    <row r="51" spans="1:11" ht="12.75">
      <c r="A51" s="25"/>
      <c r="B51" s="25"/>
      <c r="C51" s="25"/>
      <c r="D51" s="26"/>
      <c r="E51" s="27"/>
      <c r="F51" s="25"/>
      <c r="G51" s="25"/>
      <c r="H51" s="28"/>
      <c r="I51" s="29">
        <f>2754+2435</f>
        <v>5189</v>
      </c>
      <c r="J51" s="29">
        <f>666+666+706</f>
        <v>2038</v>
      </c>
      <c r="K51" s="11">
        <f>SUM(I51:J51)</f>
        <v>7227</v>
      </c>
    </row>
    <row r="52" spans="1:11" ht="12.75">
      <c r="A52" s="18">
        <v>15</v>
      </c>
      <c r="B52" s="18"/>
      <c r="C52" s="22" t="s">
        <v>69</v>
      </c>
      <c r="D52" s="23" t="s">
        <v>81</v>
      </c>
      <c r="E52" s="20">
        <v>3020164</v>
      </c>
      <c r="F52" s="18" t="s">
        <v>9</v>
      </c>
      <c r="G52" s="18" t="s">
        <v>11</v>
      </c>
      <c r="H52" s="24" t="s">
        <v>10</v>
      </c>
      <c r="I52" s="21"/>
      <c r="J52" s="21"/>
      <c r="K52" s="12"/>
    </row>
    <row r="53" spans="1:11" s="1" customFormat="1" ht="25.5">
      <c r="A53" s="30"/>
      <c r="B53" s="30">
        <v>12</v>
      </c>
      <c r="C53" s="22" t="s">
        <v>78</v>
      </c>
      <c r="D53" s="23" t="s">
        <v>81</v>
      </c>
      <c r="E53" s="31"/>
      <c r="F53" s="30" t="s">
        <v>9</v>
      </c>
      <c r="G53" s="30" t="s">
        <v>11</v>
      </c>
      <c r="H53" s="32" t="s">
        <v>10</v>
      </c>
      <c r="I53" s="30"/>
      <c r="J53" s="30"/>
      <c r="K53" s="12"/>
    </row>
    <row r="54" spans="1:11" ht="12.75">
      <c r="A54" s="25"/>
      <c r="B54" s="25"/>
      <c r="C54" s="25"/>
      <c r="D54" s="26"/>
      <c r="E54" s="27"/>
      <c r="F54" s="25"/>
      <c r="G54" s="25"/>
      <c r="H54" s="28"/>
      <c r="I54" s="29">
        <v>2546</v>
      </c>
      <c r="J54" s="29">
        <f>810+81</f>
        <v>891</v>
      </c>
      <c r="K54" s="11">
        <f>SUM(I54:J54)</f>
        <v>3437</v>
      </c>
    </row>
    <row r="55" spans="1:11" ht="12.75">
      <c r="A55" s="18">
        <v>16</v>
      </c>
      <c r="B55" s="18"/>
      <c r="C55" s="22" t="s">
        <v>69</v>
      </c>
      <c r="D55" s="23" t="s">
        <v>81</v>
      </c>
      <c r="E55" s="20">
        <v>3020167</v>
      </c>
      <c r="F55" s="18" t="s">
        <v>35</v>
      </c>
      <c r="G55" s="18" t="s">
        <v>93</v>
      </c>
      <c r="H55" s="24" t="s">
        <v>65</v>
      </c>
      <c r="I55" s="21"/>
      <c r="J55" s="21"/>
      <c r="K55" s="10"/>
    </row>
    <row r="56" spans="1:11" ht="12.75">
      <c r="A56" s="18"/>
      <c r="B56" s="18">
        <v>13</v>
      </c>
      <c r="C56" s="18" t="s">
        <v>97</v>
      </c>
      <c r="D56" s="23" t="s">
        <v>81</v>
      </c>
      <c r="E56" s="20">
        <v>3020165</v>
      </c>
      <c r="F56" s="18" t="s">
        <v>35</v>
      </c>
      <c r="G56" s="18" t="s">
        <v>93</v>
      </c>
      <c r="H56" s="24" t="s">
        <v>66</v>
      </c>
      <c r="I56" s="21"/>
      <c r="J56" s="21"/>
      <c r="K56" s="10"/>
    </row>
    <row r="57" spans="1:11" ht="12.75">
      <c r="A57" s="25"/>
      <c r="B57" s="25"/>
      <c r="C57" s="25"/>
      <c r="D57" s="26"/>
      <c r="E57" s="27"/>
      <c r="F57" s="25"/>
      <c r="G57" s="25"/>
      <c r="H57" s="28"/>
      <c r="I57" s="29">
        <f>2912+2246</f>
        <v>5158</v>
      </c>
      <c r="J57" s="29">
        <f>578+458+1666</f>
        <v>2702</v>
      </c>
      <c r="K57" s="11">
        <f>SUM(I57:J57)</f>
        <v>7860</v>
      </c>
    </row>
    <row r="58" spans="1:11" ht="12.75">
      <c r="A58" s="18">
        <v>17</v>
      </c>
      <c r="B58" s="18"/>
      <c r="C58" s="22" t="s">
        <v>69</v>
      </c>
      <c r="D58" s="23" t="s">
        <v>81</v>
      </c>
      <c r="E58" s="20">
        <v>3020172</v>
      </c>
      <c r="F58" s="18" t="s">
        <v>31</v>
      </c>
      <c r="G58" s="18" t="s">
        <v>37</v>
      </c>
      <c r="H58" s="24" t="s">
        <v>67</v>
      </c>
      <c r="I58" s="21"/>
      <c r="J58" s="21"/>
      <c r="K58" s="10"/>
    </row>
    <row r="59" spans="1:11" s="2" customFormat="1" ht="25.5">
      <c r="A59" s="22"/>
      <c r="B59" s="22">
        <v>14</v>
      </c>
      <c r="C59" s="22" t="s">
        <v>79</v>
      </c>
      <c r="D59" s="23" t="s">
        <v>81</v>
      </c>
      <c r="E59" s="23">
        <v>3020173</v>
      </c>
      <c r="F59" s="22" t="s">
        <v>16</v>
      </c>
      <c r="G59" s="22" t="s">
        <v>38</v>
      </c>
      <c r="H59" s="34" t="s">
        <v>39</v>
      </c>
      <c r="I59" s="35"/>
      <c r="J59" s="35"/>
      <c r="K59" s="12"/>
    </row>
    <row r="60" spans="1:11" ht="12.75">
      <c r="A60" s="18"/>
      <c r="B60" s="18"/>
      <c r="C60" s="25"/>
      <c r="D60" s="27"/>
      <c r="E60" s="27"/>
      <c r="F60" s="25"/>
      <c r="G60" s="25"/>
      <c r="H60" s="28"/>
      <c r="I60" s="29">
        <f>8325+6748</f>
        <v>15073</v>
      </c>
      <c r="J60" s="29">
        <f>7442+3365</f>
        <v>10807</v>
      </c>
      <c r="K60" s="11">
        <f>SUM(I60:J60)</f>
        <v>25880</v>
      </c>
    </row>
    <row r="61" spans="1:11" ht="12.75">
      <c r="A61" s="18"/>
      <c r="B61" s="18"/>
      <c r="C61" s="18"/>
      <c r="D61" s="20"/>
      <c r="E61" s="20"/>
      <c r="F61" s="18"/>
      <c r="G61" s="18"/>
      <c r="H61" s="24"/>
      <c r="I61" s="36"/>
      <c r="J61" s="36"/>
      <c r="K61" s="14"/>
    </row>
    <row r="62" spans="1:11" s="3" customFormat="1" ht="12.75">
      <c r="A62" s="37"/>
      <c r="B62" s="37"/>
      <c r="C62" s="37"/>
      <c r="D62" s="19"/>
      <c r="E62" s="19"/>
      <c r="F62" s="37"/>
      <c r="G62" s="37"/>
      <c r="H62" s="38" t="s">
        <v>94</v>
      </c>
      <c r="I62" s="36">
        <f>SUM(I6:I60)</f>
        <v>223313</v>
      </c>
      <c r="J62" s="36">
        <f>SUM(J6:J60)</f>
        <v>115664</v>
      </c>
      <c r="K62" s="14">
        <f>SUM(K6:K60)</f>
        <v>338977</v>
      </c>
    </row>
    <row r="63" spans="1:11" ht="12.75">
      <c r="A63" s="25"/>
      <c r="B63" s="25"/>
      <c r="C63" s="25"/>
      <c r="D63" s="27"/>
      <c r="E63" s="27"/>
      <c r="F63" s="25"/>
      <c r="G63" s="25"/>
      <c r="H63" s="28"/>
      <c r="I63" s="39"/>
      <c r="J63" s="39"/>
      <c r="K63" s="15"/>
    </row>
    <row r="64" spans="7:11" ht="12.75">
      <c r="G64" s="3"/>
      <c r="H64" s="3"/>
      <c r="I64" s="7"/>
      <c r="J64" s="7"/>
      <c r="K64" s="7"/>
    </row>
    <row r="65" spans="7:11" ht="12.75">
      <c r="G65" s="3"/>
      <c r="H65" s="3"/>
      <c r="I65" s="7"/>
      <c r="J65" s="7"/>
      <c r="K65" s="7"/>
    </row>
    <row r="66" spans="7:11" ht="12.75">
      <c r="G66" s="3"/>
      <c r="H66" s="3"/>
      <c r="I66" s="7"/>
      <c r="J66" s="7"/>
      <c r="K66" s="7"/>
    </row>
    <row r="67" spans="7:11" ht="12.75">
      <c r="G67" s="3"/>
      <c r="H67" s="3"/>
      <c r="I67" s="7"/>
      <c r="J67" s="7"/>
      <c r="K67" s="7"/>
    </row>
    <row r="68" ht="12.75">
      <c r="K68"/>
    </row>
  </sheetData>
  <printOptions/>
  <pageMargins left="0" right="0" top="0" bottom="0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supplementary estimates 2002-2003</dc:title>
  <dc:subject/>
  <dc:creator>CHOLLT</dc:creator>
  <cp:keywords/>
  <dc:description/>
  <cp:lastModifiedBy>Corrigan</cp:lastModifiedBy>
  <cp:lastPrinted>2003-01-07T05:03:50Z</cp:lastPrinted>
  <dcterms:created xsi:type="dcterms:W3CDTF">2002-12-03T00:27:29Z</dcterms:created>
  <dcterms:modified xsi:type="dcterms:W3CDTF">2003-04-01T04:39:03Z</dcterms:modified>
  <cp:category/>
  <cp:version/>
  <cp:contentType/>
  <cp:contentStatus/>
</cp:coreProperties>
</file>