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'Sheet1'!$A$1:$C$38</definedName>
  </definedNames>
  <calcPr fullCalcOnLoad="1"/>
</workbook>
</file>

<file path=xl/comments1.xml><?xml version="1.0" encoding="utf-8"?>
<comments xmlns="http://schemas.openxmlformats.org/spreadsheetml/2006/main">
  <authors>
    <author>ewelsn</author>
  </authors>
  <commentList>
    <comment ref="A3" authorId="0">
      <text>
        <r>
          <rPr>
            <b/>
            <sz val="8"/>
            <rFont val="Tahoma"/>
            <family val="0"/>
          </rPr>
          <t>ewelsn: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<sst xmlns="http://schemas.openxmlformats.org/spreadsheetml/2006/main" count="111" uniqueCount="84">
  <si>
    <r>
      <t xml:space="preserve">      </t>
    </r>
    <r>
      <rPr>
        <sz val="10"/>
        <rFont val="Arial"/>
        <family val="2"/>
      </rPr>
      <t>Water shipments</t>
    </r>
  </si>
  <si>
    <t>Urgent Desal</t>
  </si>
  <si>
    <t>Water Collection</t>
  </si>
  <si>
    <t xml:space="preserve">Major Desal </t>
  </si>
  <si>
    <t>Groundwater</t>
  </si>
  <si>
    <t>Water</t>
  </si>
  <si>
    <t>Emergency Generators</t>
  </si>
  <si>
    <t>Paxman Freight</t>
  </si>
  <si>
    <t>Urgent Parts</t>
  </si>
  <si>
    <t>Pipeline Extra</t>
  </si>
  <si>
    <t>Power</t>
  </si>
  <si>
    <t>Fuel</t>
  </si>
  <si>
    <t>Port</t>
  </si>
  <si>
    <t>Aviation</t>
  </si>
  <si>
    <t>Telecommunications</t>
  </si>
  <si>
    <t>Medical Supplies &amp; Pharmacist</t>
  </si>
  <si>
    <t>Medical Equipment &amp; Infras</t>
  </si>
  <si>
    <t>Health</t>
  </si>
  <si>
    <t>School Infrastructure</t>
  </si>
  <si>
    <t>Vocational Training (ICT)</t>
  </si>
  <si>
    <t>Education</t>
  </si>
  <si>
    <t>Police</t>
  </si>
  <si>
    <t>Salaries</t>
  </si>
  <si>
    <t>TOTAL</t>
  </si>
  <si>
    <t>Official Allocation</t>
  </si>
  <si>
    <t>Original Allocation MOU 2</t>
  </si>
  <si>
    <t>Infrastructure and Cont Total</t>
  </si>
  <si>
    <t>Health Total</t>
  </si>
  <si>
    <t>Education Total</t>
  </si>
  <si>
    <t>Power Maintenance</t>
  </si>
  <si>
    <t>Subtotal Health</t>
  </si>
  <si>
    <t>Edc Scholarships</t>
  </si>
  <si>
    <t>Education Debts</t>
  </si>
  <si>
    <t>Education Supplies</t>
  </si>
  <si>
    <t>Subtotal Education</t>
  </si>
  <si>
    <t>Construction Training</t>
  </si>
  <si>
    <t>Total</t>
  </si>
  <si>
    <t>Fuel and Lubricant</t>
  </si>
  <si>
    <t>Fuel Pipeline</t>
  </si>
  <si>
    <t xml:space="preserve">   Medical Specialists</t>
  </si>
  <si>
    <r>
      <t xml:space="preserve">               </t>
    </r>
    <r>
      <rPr>
        <sz val="10"/>
        <rFont val="Arial"/>
        <family val="0"/>
      </rPr>
      <t>Strategy</t>
    </r>
  </si>
  <si>
    <t>Economic Total</t>
  </si>
  <si>
    <t>Advisers</t>
  </si>
  <si>
    <t>Committed</t>
  </si>
  <si>
    <t xml:space="preserve">Med Scholarships </t>
  </si>
  <si>
    <t xml:space="preserve">Health Training </t>
  </si>
  <si>
    <t xml:space="preserve">Counterpart Programs </t>
  </si>
  <si>
    <t xml:space="preserve">Allied Health </t>
  </si>
  <si>
    <t xml:space="preserve">Salaries </t>
  </si>
  <si>
    <t xml:space="preserve">Medical Specialist Visits </t>
  </si>
  <si>
    <t xml:space="preserve">Medical Supplies </t>
  </si>
  <si>
    <t xml:space="preserve">Medical Equipment </t>
  </si>
  <si>
    <t xml:space="preserve">Medical Debts </t>
  </si>
  <si>
    <t>Subtotal Miscellenous</t>
  </si>
  <si>
    <t xml:space="preserve">Water </t>
  </si>
  <si>
    <t>FAA</t>
  </si>
  <si>
    <t>Power/Desalination</t>
  </si>
  <si>
    <t>Sports</t>
  </si>
  <si>
    <t>Economic Reform</t>
  </si>
  <si>
    <t>USP arrears/SPBEA arrears</t>
  </si>
  <si>
    <t>MOU 2</t>
  </si>
  <si>
    <t xml:space="preserve">            Envtl Advisors</t>
  </si>
  <si>
    <t>Coordination; Advice &amp; Health Planning</t>
  </si>
  <si>
    <t>Health Promotion &amp; Training</t>
  </si>
  <si>
    <t>Commitments</t>
  </si>
  <si>
    <t>MOU1</t>
  </si>
  <si>
    <t>Note:</t>
  </si>
  <si>
    <t>Total  Commitment (1)</t>
  </si>
  <si>
    <t xml:space="preserve">1. Represents expended funds, including a balance of commitments </t>
  </si>
  <si>
    <t>to be implemented in the 2003-04 financial year.</t>
  </si>
  <si>
    <t xml:space="preserve">Education </t>
  </si>
  <si>
    <t xml:space="preserve">Health </t>
  </si>
  <si>
    <t>Total  Commitment</t>
  </si>
  <si>
    <t xml:space="preserve">Grand Total Expenditure </t>
  </si>
  <si>
    <t>Nauru expenditure over 01/02 and 02/03</t>
  </si>
  <si>
    <t>Total*</t>
  </si>
  <si>
    <t>Total**</t>
  </si>
  <si>
    <t xml:space="preserve">*Total includes departmental costs of $0.7m </t>
  </si>
  <si>
    <t xml:space="preserve">**Total includes departmental costs of $0.2m </t>
  </si>
  <si>
    <t>Rephasing to 03/04 (as agreed by DOFA)</t>
  </si>
  <si>
    <t>Economic</t>
  </si>
  <si>
    <t xml:space="preserve">Economic Advisers </t>
  </si>
  <si>
    <t xml:space="preserve">Economic </t>
  </si>
  <si>
    <t>Economic Advisers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</si>
</sst>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_);[Red]\(#,##0.000\)"/>
    <numFmt numFmtId="173" formatCode="_(* #,##0.0_);_(* \(#,##0.0\);_(* &quot;-&quot;??_);_(@_)"/>
    <numFmt numFmtId="174" formatCode="_(* #,##0_);_(* \(#,##0\);_(* &quot;-&quot;??_);_(@_)"/>
    <numFmt numFmtId="175" formatCode="#,##0.0_);[Red]\(#,##0.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0" fontId="0" fillId="0" borderId="0" xfId="15" applyNumberFormat="1" applyFont="1" applyFill="1" applyBorder="1" applyAlignment="1">
      <alignment vertical="top" wrapText="1"/>
    </xf>
    <xf numFmtId="40" fontId="0" fillId="0" borderId="0" xfId="15" applyNumberFormat="1" applyFont="1" applyFill="1" applyAlignment="1">
      <alignment vertical="top" wrapText="1"/>
    </xf>
    <xf numFmtId="40" fontId="0" fillId="0" borderId="0" xfId="15" applyNumberFormat="1" applyAlignment="1">
      <alignment/>
    </xf>
    <xf numFmtId="40" fontId="0" fillId="0" borderId="0" xfId="0" applyNumberFormat="1" applyAlignment="1">
      <alignment/>
    </xf>
    <xf numFmtId="40" fontId="0" fillId="2" borderId="0" xfId="15" applyNumberFormat="1" applyFont="1" applyFill="1" applyAlignment="1">
      <alignment/>
    </xf>
    <xf numFmtId="40" fontId="0" fillId="2" borderId="0" xfId="15" applyNumberFormat="1" applyFill="1" applyAlignment="1">
      <alignment/>
    </xf>
    <xf numFmtId="0" fontId="0" fillId="2" borderId="0" xfId="0" applyFill="1" applyAlignment="1">
      <alignment/>
    </xf>
    <xf numFmtId="40" fontId="0" fillId="2" borderId="0" xfId="15" applyNumberFormat="1" applyFont="1" applyFill="1" applyBorder="1" applyAlignment="1">
      <alignment/>
    </xf>
    <xf numFmtId="0" fontId="0" fillId="0" borderId="1" xfId="0" applyFill="1" applyBorder="1" applyAlignment="1">
      <alignment vertical="top"/>
    </xf>
    <xf numFmtId="40" fontId="0" fillId="0" borderId="0" xfId="15" applyNumberFormat="1" applyFill="1" applyBorder="1" applyAlignment="1">
      <alignment vertical="top"/>
    </xf>
    <xf numFmtId="40" fontId="0" fillId="0" borderId="0" xfId="15" applyNumberFormat="1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40" fontId="0" fillId="4" borderId="0" xfId="15" applyNumberFormat="1" applyFont="1" applyFill="1" applyBorder="1" applyAlignment="1">
      <alignment vertical="top"/>
    </xf>
    <xf numFmtId="40" fontId="1" fillId="0" borderId="0" xfId="0" applyNumberFormat="1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40" fontId="1" fillId="5" borderId="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0" fontId="0" fillId="0" borderId="0" xfId="0" applyNumberFormat="1" applyAlignment="1">
      <alignment vertical="top"/>
    </xf>
    <xf numFmtId="171" fontId="0" fillId="0" borderId="0" xfId="15" applyFont="1" applyFill="1" applyBorder="1" applyAlignment="1">
      <alignment vertical="top"/>
    </xf>
    <xf numFmtId="40" fontId="0" fillId="0" borderId="0" xfId="15" applyNumberFormat="1" applyFill="1" applyBorder="1" applyAlignment="1">
      <alignment horizontal="right" vertical="top"/>
    </xf>
    <xf numFmtId="171" fontId="0" fillId="0" borderId="0" xfId="15" applyFont="1" applyFill="1" applyBorder="1" applyAlignment="1">
      <alignment vertical="top" wrapText="1"/>
    </xf>
    <xf numFmtId="171" fontId="0" fillId="0" borderId="0" xfId="15" applyFont="1" applyFill="1" applyBorder="1" applyAlignment="1">
      <alignment vertical="top"/>
    </xf>
    <xf numFmtId="171" fontId="0" fillId="0" borderId="0" xfId="15" applyFont="1" applyFill="1" applyBorder="1" applyAlignment="1">
      <alignment horizontal="left" vertical="top" wrapText="1"/>
    </xf>
    <xf numFmtId="40" fontId="1" fillId="3" borderId="0" xfId="15" applyNumberFormat="1" applyFont="1" applyFill="1" applyBorder="1" applyAlignment="1">
      <alignment vertical="top"/>
    </xf>
    <xf numFmtId="40" fontId="0" fillId="2" borderId="0" xfId="0" applyNumberFormat="1" applyFill="1" applyAlignment="1">
      <alignment/>
    </xf>
    <xf numFmtId="40" fontId="0" fillId="2" borderId="0" xfId="15" applyNumberFormat="1" applyFont="1" applyFill="1" applyAlignment="1">
      <alignment/>
    </xf>
    <xf numFmtId="0" fontId="1" fillId="0" borderId="1" xfId="0" applyFont="1" applyBorder="1" applyAlignment="1">
      <alignment vertical="top"/>
    </xf>
    <xf numFmtId="40" fontId="1" fillId="2" borderId="0" xfId="15" applyNumberFormat="1" applyFont="1" applyFill="1" applyBorder="1" applyAlignment="1">
      <alignment horizontal="center" vertical="top" wrapText="1"/>
    </xf>
    <xf numFmtId="40" fontId="1" fillId="2" borderId="0" xfId="15" applyNumberFormat="1" applyFont="1" applyFill="1" applyAlignment="1">
      <alignment horizontal="center" vertical="top" wrapText="1"/>
    </xf>
    <xf numFmtId="40" fontId="0" fillId="2" borderId="0" xfId="15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171" fontId="1" fillId="2" borderId="0" xfId="15" applyFont="1" applyFill="1" applyBorder="1" applyAlignment="1">
      <alignment horizontal="center" vertical="top" wrapText="1"/>
    </xf>
    <xf numFmtId="171" fontId="1" fillId="2" borderId="0" xfId="15" applyFont="1" applyFill="1" applyAlignment="1">
      <alignment vertical="top"/>
    </xf>
    <xf numFmtId="40" fontId="1" fillId="2" borderId="0" xfId="15" applyNumberFormat="1" applyFont="1" applyFill="1" applyAlignment="1">
      <alignment vertical="top"/>
    </xf>
    <xf numFmtId="40" fontId="0" fillId="2" borderId="0" xfId="0" applyNumberFormat="1" applyFill="1" applyAlignment="1">
      <alignment vertical="top"/>
    </xf>
    <xf numFmtId="171" fontId="1" fillId="2" borderId="0" xfId="15" applyFont="1" applyFill="1" applyBorder="1" applyAlignment="1">
      <alignment horizontal="left" vertical="top" wrapText="1"/>
    </xf>
    <xf numFmtId="171" fontId="0" fillId="2" borderId="0" xfId="15" applyFont="1" applyFill="1" applyBorder="1" applyAlignment="1">
      <alignment vertical="top"/>
    </xf>
    <xf numFmtId="40" fontId="0" fillId="2" borderId="0" xfId="15" applyNumberFormat="1" applyFill="1" applyBorder="1" applyAlignment="1">
      <alignment horizontal="right" vertical="top"/>
    </xf>
    <xf numFmtId="171" fontId="1" fillId="2" borderId="0" xfId="15" applyFont="1" applyFill="1" applyBorder="1" applyAlignment="1">
      <alignment vertical="top"/>
    </xf>
    <xf numFmtId="40" fontId="1" fillId="2" borderId="0" xfId="15" applyNumberFormat="1" applyFont="1" applyFill="1" applyBorder="1" applyAlignment="1">
      <alignment horizontal="right" vertical="top"/>
    </xf>
    <xf numFmtId="40" fontId="1" fillId="2" borderId="0" xfId="0" applyNumberFormat="1" applyFont="1" applyFill="1" applyAlignment="1">
      <alignment horizontal="center" vertical="top" wrapText="1"/>
    </xf>
    <xf numFmtId="171" fontId="1" fillId="6" borderId="1" xfId="15" applyFont="1" applyFill="1" applyBorder="1" applyAlignment="1">
      <alignment horizontal="center" vertical="top" wrapText="1"/>
    </xf>
    <xf numFmtId="171" fontId="1" fillId="6" borderId="4" xfId="15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1" fillId="7" borderId="2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4" xfId="0" applyFont="1" applyFill="1" applyBorder="1" applyAlignment="1">
      <alignment/>
    </xf>
    <xf numFmtId="171" fontId="1" fillId="6" borderId="5" xfId="15" applyFont="1" applyFill="1" applyBorder="1" applyAlignment="1">
      <alignment horizontal="center" vertical="top" wrapText="1"/>
    </xf>
    <xf numFmtId="171" fontId="0" fillId="2" borderId="1" xfId="15" applyFont="1" applyFill="1" applyBorder="1" applyAlignment="1">
      <alignment vertical="top" wrapText="1"/>
    </xf>
    <xf numFmtId="174" fontId="0" fillId="2" borderId="5" xfId="15" applyNumberFormat="1" applyFill="1" applyBorder="1" applyAlignment="1">
      <alignment vertical="top" wrapText="1"/>
    </xf>
    <xf numFmtId="171" fontId="1" fillId="7" borderId="1" xfId="15" applyFont="1" applyFill="1" applyBorder="1" applyAlignment="1">
      <alignment vertical="top" wrapText="1"/>
    </xf>
    <xf numFmtId="174" fontId="1" fillId="7" borderId="5" xfId="15" applyNumberFormat="1" applyFont="1" applyFill="1" applyBorder="1" applyAlignment="1">
      <alignment vertical="top" wrapText="1"/>
    </xf>
    <xf numFmtId="40" fontId="1" fillId="6" borderId="6" xfId="15" applyNumberFormat="1" applyFont="1" applyFill="1" applyBorder="1" applyAlignment="1">
      <alignment horizontal="center" vertical="top" wrapText="1"/>
    </xf>
    <xf numFmtId="38" fontId="0" fillId="2" borderId="5" xfId="15" applyNumberFormat="1" applyFont="1" applyFill="1" applyBorder="1" applyAlignment="1">
      <alignment vertical="top"/>
    </xf>
    <xf numFmtId="0" fontId="0" fillId="2" borderId="1" xfId="0" applyFont="1" applyFill="1" applyBorder="1" applyAlignment="1">
      <alignment/>
    </xf>
    <xf numFmtId="38" fontId="0" fillId="2" borderId="5" xfId="15" applyNumberFormat="1" applyFill="1" applyBorder="1" applyAlignment="1">
      <alignment vertical="top"/>
    </xf>
    <xf numFmtId="38" fontId="0" fillId="2" borderId="5" xfId="15" applyNumberFormat="1" applyFont="1" applyFill="1" applyBorder="1" applyAlignment="1">
      <alignment vertical="top"/>
    </xf>
    <xf numFmtId="38" fontId="1" fillId="7" borderId="7" xfId="0" applyNumberFormat="1" applyFont="1" applyFill="1" applyBorder="1" applyAlignment="1">
      <alignment vertical="top"/>
    </xf>
    <xf numFmtId="171" fontId="1" fillId="6" borderId="1" xfId="15" applyFont="1" applyFill="1" applyBorder="1" applyAlignment="1">
      <alignment horizontal="left" vertical="top" wrapText="1"/>
    </xf>
    <xf numFmtId="40" fontId="1" fillId="6" borderId="5" xfId="15" applyNumberFormat="1" applyFont="1" applyFill="1" applyBorder="1" applyAlignment="1">
      <alignment horizontal="center" vertical="top" wrapText="1"/>
    </xf>
    <xf numFmtId="38" fontId="0" fillId="2" borderId="5" xfId="0" applyNumberFormat="1" applyFill="1" applyBorder="1" applyAlignment="1">
      <alignment/>
    </xf>
    <xf numFmtId="38" fontId="0" fillId="2" borderId="5" xfId="15" applyNumberFormat="1" applyFill="1" applyBorder="1" applyAlignment="1">
      <alignment/>
    </xf>
    <xf numFmtId="38" fontId="0" fillId="2" borderId="5" xfId="15" applyNumberFormat="1" applyFont="1" applyFill="1" applyBorder="1" applyAlignment="1">
      <alignment/>
    </xf>
    <xf numFmtId="38" fontId="0" fillId="2" borderId="5" xfId="15" applyNumberFormat="1" applyFont="1" applyFill="1" applyBorder="1" applyAlignment="1">
      <alignment/>
    </xf>
    <xf numFmtId="0" fontId="1" fillId="7" borderId="1" xfId="0" applyFont="1" applyFill="1" applyBorder="1" applyAlignment="1">
      <alignment vertical="top"/>
    </xf>
    <xf numFmtId="38" fontId="1" fillId="7" borderId="5" xfId="15" applyNumberFormat="1" applyFont="1" applyFill="1" applyBorder="1" applyAlignment="1">
      <alignment/>
    </xf>
    <xf numFmtId="0" fontId="1" fillId="8" borderId="1" xfId="0" applyFont="1" applyFill="1" applyBorder="1" applyAlignment="1">
      <alignment/>
    </xf>
    <xf numFmtId="38" fontId="1" fillId="8" borderId="5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4" fillId="0" borderId="2" xfId="0" applyFont="1" applyBorder="1" applyAlignment="1">
      <alignment/>
    </xf>
    <xf numFmtId="0" fontId="0" fillId="0" borderId="9" xfId="0" applyBorder="1" applyAlignment="1">
      <alignment/>
    </xf>
    <xf numFmtId="0" fontId="4" fillId="0" borderId="4" xfId="0" applyFont="1" applyBorder="1" applyAlignment="1">
      <alignment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Border="1" applyAlignment="1">
      <alignment/>
    </xf>
    <xf numFmtId="171" fontId="1" fillId="2" borderId="1" xfId="15" applyFont="1" applyFill="1" applyBorder="1" applyAlignment="1">
      <alignment horizontal="left" vertical="top" wrapText="1"/>
    </xf>
    <xf numFmtId="40" fontId="1" fillId="2" borderId="8" xfId="15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0" fontId="0" fillId="0" borderId="0" xfId="15" applyNumberFormat="1" applyBorder="1" applyAlignment="1">
      <alignment/>
    </xf>
    <xf numFmtId="40" fontId="0" fillId="0" borderId="8" xfId="0" applyNumberFormat="1" applyBorder="1" applyAlignment="1">
      <alignment/>
    </xf>
    <xf numFmtId="0" fontId="0" fillId="2" borderId="1" xfId="0" applyFont="1" applyFill="1" applyBorder="1" applyAlignment="1">
      <alignment horizontal="right"/>
    </xf>
    <xf numFmtId="40" fontId="0" fillId="2" borderId="0" xfId="15" applyNumberFormat="1" applyFill="1" applyBorder="1" applyAlignment="1">
      <alignment/>
    </xf>
    <xf numFmtId="40" fontId="0" fillId="2" borderId="8" xfId="0" applyNumberFormat="1" applyFill="1" applyBorder="1" applyAlignment="1">
      <alignment/>
    </xf>
    <xf numFmtId="0" fontId="1" fillId="7" borderId="1" xfId="0" applyFont="1" applyFill="1" applyBorder="1" applyAlignment="1">
      <alignment/>
    </xf>
    <xf numFmtId="40" fontId="0" fillId="7" borderId="0" xfId="15" applyNumberFormat="1" applyFont="1" applyFill="1" applyBorder="1" applyAlignment="1">
      <alignment/>
    </xf>
    <xf numFmtId="40" fontId="0" fillId="7" borderId="8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40" fontId="0" fillId="7" borderId="8" xfId="15" applyNumberFormat="1" applyFill="1" applyBorder="1" applyAlignment="1">
      <alignment/>
    </xf>
    <xf numFmtId="0" fontId="1" fillId="4" borderId="1" xfId="0" applyFont="1" applyFill="1" applyBorder="1" applyAlignment="1">
      <alignment/>
    </xf>
    <xf numFmtId="40" fontId="0" fillId="4" borderId="0" xfId="15" applyNumberFormat="1" applyFont="1" applyFill="1" applyBorder="1" applyAlignment="1">
      <alignment/>
    </xf>
    <xf numFmtId="40" fontId="0" fillId="4" borderId="8" xfId="0" applyNumberFormat="1" applyFill="1" applyBorder="1" applyAlignment="1">
      <alignment/>
    </xf>
    <xf numFmtId="40" fontId="0" fillId="7" borderId="8" xfId="15" applyNumberFormat="1" applyFont="1" applyFill="1" applyBorder="1" applyAlignment="1">
      <alignment/>
    </xf>
    <xf numFmtId="40" fontId="0" fillId="0" borderId="0" xfId="15" applyNumberFormat="1" applyFont="1" applyFill="1" applyBorder="1" applyAlignment="1">
      <alignment/>
    </xf>
    <xf numFmtId="40" fontId="0" fillId="2" borderId="8" xfId="15" applyNumberFormat="1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0" fontId="0" fillId="2" borderId="8" xfId="15" applyNumberFormat="1" applyFont="1" applyFill="1" applyBorder="1" applyAlignment="1">
      <alignment/>
    </xf>
    <xf numFmtId="40" fontId="0" fillId="7" borderId="8" xfId="15" applyNumberFormat="1" applyFont="1" applyFill="1" applyBorder="1" applyAlignment="1">
      <alignment/>
    </xf>
    <xf numFmtId="0" fontId="1" fillId="8" borderId="1" xfId="0" applyFont="1" applyFill="1" applyBorder="1" applyAlignment="1">
      <alignment vertical="top"/>
    </xf>
    <xf numFmtId="40" fontId="0" fillId="8" borderId="0" xfId="15" applyNumberFormat="1" applyFill="1" applyBorder="1" applyAlignment="1">
      <alignment/>
    </xf>
    <xf numFmtId="40" fontId="0" fillId="8" borderId="8" xfId="15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71" fontId="1" fillId="8" borderId="11" xfId="15" applyFont="1" applyFill="1" applyBorder="1" applyAlignment="1">
      <alignment horizontal="left" vertical="top" wrapText="1"/>
    </xf>
    <xf numFmtId="40" fontId="1" fillId="8" borderId="14" xfId="15" applyNumberFormat="1" applyFont="1" applyFill="1" applyBorder="1" applyAlignment="1">
      <alignment horizontal="center" vertical="top" wrapText="1"/>
    </xf>
    <xf numFmtId="40" fontId="1" fillId="8" borderId="15" xfId="15" applyNumberFormat="1" applyFont="1" applyFill="1" applyBorder="1" applyAlignment="1">
      <alignment horizontal="center" vertical="top" wrapText="1"/>
    </xf>
    <xf numFmtId="40" fontId="0" fillId="0" borderId="8" xfId="15" applyNumberFormat="1" applyFill="1" applyBorder="1" applyAlignment="1">
      <alignment vertical="top"/>
    </xf>
    <xf numFmtId="40" fontId="0" fillId="0" borderId="8" xfId="15" applyNumberFormat="1" applyFont="1" applyFill="1" applyBorder="1" applyAlignment="1">
      <alignment vertical="top"/>
    </xf>
    <xf numFmtId="40" fontId="0" fillId="0" borderId="8" xfId="15" applyNumberFormat="1" applyFont="1" applyFill="1" applyBorder="1" applyAlignment="1">
      <alignment vertical="top"/>
    </xf>
    <xf numFmtId="40" fontId="1" fillId="3" borderId="8" xfId="15" applyNumberFormat="1" applyFont="1" applyFill="1" applyBorder="1" applyAlignment="1">
      <alignment vertical="top"/>
    </xf>
    <xf numFmtId="40" fontId="0" fillId="4" borderId="8" xfId="15" applyNumberFormat="1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40" fontId="0" fillId="6" borderId="0" xfId="15" applyNumberFormat="1" applyFont="1" applyFill="1" applyBorder="1" applyAlignment="1">
      <alignment vertical="top"/>
    </xf>
    <xf numFmtId="40" fontId="1" fillId="0" borderId="8" xfId="0" applyNumberFormat="1" applyFont="1" applyFill="1" applyBorder="1" applyAlignment="1">
      <alignment vertical="top"/>
    </xf>
    <xf numFmtId="40" fontId="1" fillId="5" borderId="9" xfId="0" applyNumberFormat="1" applyFont="1" applyFill="1" applyBorder="1" applyAlignment="1">
      <alignment vertical="top"/>
    </xf>
    <xf numFmtId="171" fontId="1" fillId="5" borderId="11" xfId="15" applyFont="1" applyFill="1" applyBorder="1" applyAlignment="1">
      <alignment horizontal="center" vertical="top" wrapText="1"/>
    </xf>
    <xf numFmtId="40" fontId="1" fillId="5" borderId="14" xfId="15" applyNumberFormat="1" applyFont="1" applyFill="1" applyBorder="1" applyAlignment="1">
      <alignment horizontal="center" vertical="top" wrapText="1"/>
    </xf>
    <xf numFmtId="40" fontId="1" fillId="5" borderId="15" xfId="15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8">
      <selection activeCell="C2" sqref="C2"/>
    </sheetView>
  </sheetViews>
  <sheetFormatPr defaultColWidth="9.140625" defaultRowHeight="12.75"/>
  <cols>
    <col min="1" max="1" width="39.57421875" style="0" bestFit="1" customWidth="1"/>
    <col min="2" max="2" width="14.140625" style="0" customWidth="1"/>
    <col min="3" max="3" width="16.00390625" style="0" customWidth="1"/>
    <col min="4" max="4" width="10.7109375" style="0" customWidth="1"/>
    <col min="5" max="5" width="13.28125" style="0" customWidth="1"/>
  </cols>
  <sheetData>
    <row r="1" spans="1:2" ht="12.75">
      <c r="A1" s="78" t="s">
        <v>74</v>
      </c>
      <c r="B1" s="79"/>
    </row>
    <row r="2" spans="1:8" ht="25.5">
      <c r="A2" s="44" t="s">
        <v>55</v>
      </c>
      <c r="B2" s="52" t="s">
        <v>64</v>
      </c>
      <c r="C2" s="30"/>
      <c r="D2" s="30"/>
      <c r="E2" s="31"/>
      <c r="F2" s="31"/>
      <c r="G2" s="31"/>
      <c r="H2" s="43"/>
    </row>
    <row r="3" spans="1:5" ht="12.75">
      <c r="A3" s="53" t="s">
        <v>11</v>
      </c>
      <c r="B3" s="54">
        <v>10590000</v>
      </c>
      <c r="C3" s="1"/>
      <c r="D3" s="1"/>
      <c r="E3" s="2"/>
    </row>
    <row r="4" spans="1:5" ht="12.75">
      <c r="A4" s="53" t="s">
        <v>56</v>
      </c>
      <c r="B4" s="54">
        <f>1538903+2815000+46097</f>
        <v>4400000</v>
      </c>
      <c r="C4" s="3"/>
      <c r="D4" s="1"/>
      <c r="E4" s="4"/>
    </row>
    <row r="5" spans="1:5" ht="12.75">
      <c r="A5" s="53" t="s">
        <v>17</v>
      </c>
      <c r="B5" s="54">
        <v>1031000</v>
      </c>
      <c r="C5" s="3"/>
      <c r="D5" s="1"/>
      <c r="E5" s="4"/>
    </row>
    <row r="6" spans="1:5" ht="12.75">
      <c r="A6" s="53" t="s">
        <v>20</v>
      </c>
      <c r="B6" s="54">
        <v>100000</v>
      </c>
      <c r="C6" s="3"/>
      <c r="D6" s="1"/>
      <c r="E6" s="4"/>
    </row>
    <row r="7" spans="1:5" ht="12.75">
      <c r="A7" s="53" t="s">
        <v>57</v>
      </c>
      <c r="B7" s="54">
        <v>53700</v>
      </c>
      <c r="C7" s="6"/>
      <c r="D7" s="32"/>
      <c r="E7" s="27"/>
    </row>
    <row r="8" spans="1:5" ht="12.75">
      <c r="A8" s="53" t="s">
        <v>13</v>
      </c>
      <c r="B8" s="54">
        <v>197700</v>
      </c>
      <c r="C8" s="6"/>
      <c r="D8" s="6"/>
      <c r="E8" s="27"/>
    </row>
    <row r="9" spans="1:5" ht="12.75">
      <c r="A9" s="53" t="s">
        <v>14</v>
      </c>
      <c r="B9" s="54">
        <v>114000</v>
      </c>
      <c r="C9" s="6"/>
      <c r="D9" s="6"/>
      <c r="E9" s="27"/>
    </row>
    <row r="10" spans="1:5" ht="12.75">
      <c r="A10" s="53" t="s">
        <v>58</v>
      </c>
      <c r="B10" s="54">
        <v>13600</v>
      </c>
      <c r="C10" s="6"/>
      <c r="D10" s="6"/>
      <c r="E10" s="27"/>
    </row>
    <row r="11" spans="1:5" ht="12.75">
      <c r="A11" s="55" t="s">
        <v>75</v>
      </c>
      <c r="B11" s="56">
        <f>SUM(B3:B10)</f>
        <v>16500000</v>
      </c>
      <c r="C11" s="6"/>
      <c r="D11" s="6"/>
      <c r="E11" s="27"/>
    </row>
    <row r="12" spans="1:3" ht="12.75">
      <c r="A12" s="45" t="s">
        <v>65</v>
      </c>
      <c r="B12" s="57" t="s">
        <v>43</v>
      </c>
      <c r="C12" s="27"/>
    </row>
    <row r="13" spans="1:4" ht="12.75">
      <c r="A13" s="47" t="s">
        <v>17</v>
      </c>
      <c r="B13" s="58">
        <v>3978000</v>
      </c>
      <c r="C13" s="6"/>
      <c r="D13" s="6"/>
    </row>
    <row r="14" spans="1:3" ht="12.75">
      <c r="A14" s="47" t="s">
        <v>20</v>
      </c>
      <c r="B14" s="58">
        <f>944246+175754</f>
        <v>1120000</v>
      </c>
      <c r="C14" s="27"/>
    </row>
    <row r="15" spans="1:3" ht="12.75">
      <c r="A15" s="46" t="s">
        <v>54</v>
      </c>
      <c r="B15" s="58">
        <v>202000</v>
      </c>
      <c r="C15" s="27"/>
    </row>
    <row r="16" spans="1:3" ht="12.75">
      <c r="A16" s="59" t="s">
        <v>37</v>
      </c>
      <c r="B16" s="60">
        <f>2329173+25827</f>
        <v>2355000</v>
      </c>
      <c r="C16" s="27"/>
    </row>
    <row r="17" spans="1:3" ht="12.75">
      <c r="A17" s="59" t="s">
        <v>38</v>
      </c>
      <c r="B17" s="60">
        <f>755986+24014</f>
        <v>780000</v>
      </c>
      <c r="C17" s="4"/>
    </row>
    <row r="18" spans="1:3" ht="12.75">
      <c r="A18" s="59" t="s">
        <v>10</v>
      </c>
      <c r="B18" s="60">
        <f>934505+12495+53000</f>
        <v>1000000</v>
      </c>
      <c r="C18" s="4"/>
    </row>
    <row r="19" spans="1:3" ht="12.75">
      <c r="A19" s="59" t="s">
        <v>21</v>
      </c>
      <c r="B19" s="60">
        <v>13000</v>
      </c>
      <c r="C19" s="4"/>
    </row>
    <row r="20" spans="1:3" ht="12.75">
      <c r="A20" s="59" t="s">
        <v>81</v>
      </c>
      <c r="B20" s="61">
        <f>425191+70809+56000</f>
        <v>552000</v>
      </c>
      <c r="C20" s="4"/>
    </row>
    <row r="21" spans="1:3" ht="12.75">
      <c r="A21" s="48" t="s">
        <v>76</v>
      </c>
      <c r="B21" s="62">
        <f>SUM(B20+B14+B13+B19+B18+B17+B16+B15)</f>
        <v>10000000</v>
      </c>
      <c r="C21" s="4"/>
    </row>
    <row r="22" spans="1:3" ht="25.5">
      <c r="A22" s="63" t="s">
        <v>60</v>
      </c>
      <c r="B22" s="64" t="s">
        <v>72</v>
      </c>
      <c r="C22" s="6"/>
    </row>
    <row r="23" spans="1:3" ht="12.75">
      <c r="A23" s="59" t="s">
        <v>5</v>
      </c>
      <c r="B23" s="65">
        <v>1000000</v>
      </c>
      <c r="C23" s="27"/>
    </row>
    <row r="24" spans="1:3" ht="12.75">
      <c r="A24" s="59" t="s">
        <v>10</v>
      </c>
      <c r="B24" s="66">
        <v>2084000</v>
      </c>
      <c r="C24" s="27"/>
    </row>
    <row r="25" spans="1:3" ht="12.75">
      <c r="A25" s="59" t="s">
        <v>11</v>
      </c>
      <c r="B25" s="65">
        <v>6500000</v>
      </c>
      <c r="C25" s="27"/>
    </row>
    <row r="26" spans="1:3" ht="12.75">
      <c r="A26" s="59" t="s">
        <v>12</v>
      </c>
      <c r="B26" s="65">
        <v>200000</v>
      </c>
      <c r="C26" s="27"/>
    </row>
    <row r="27" spans="1:3" ht="12.75">
      <c r="A27" s="59" t="s">
        <v>13</v>
      </c>
      <c r="B27" s="67">
        <v>200000</v>
      </c>
      <c r="C27" s="27"/>
    </row>
    <row r="28" spans="1:3" ht="12.75">
      <c r="A28" s="59" t="s">
        <v>14</v>
      </c>
      <c r="B28" s="65">
        <v>16000</v>
      </c>
      <c r="C28" s="6"/>
    </row>
    <row r="29" spans="1:3" ht="12.75">
      <c r="A29" s="59" t="s">
        <v>71</v>
      </c>
      <c r="B29" s="66">
        <v>1600000</v>
      </c>
      <c r="C29" s="27"/>
    </row>
    <row r="30" spans="1:3" ht="12.75">
      <c r="A30" s="59" t="s">
        <v>70</v>
      </c>
      <c r="B30" s="66">
        <v>1600000</v>
      </c>
      <c r="C30" s="27"/>
    </row>
    <row r="31" spans="1:3" ht="12.75">
      <c r="A31" s="59" t="s">
        <v>21</v>
      </c>
      <c r="B31" s="65">
        <v>300000</v>
      </c>
      <c r="C31" s="27"/>
    </row>
    <row r="32" spans="1:3" ht="12.75">
      <c r="A32" s="59" t="s">
        <v>80</v>
      </c>
      <c r="B32" s="68">
        <v>1000000</v>
      </c>
      <c r="C32" s="28"/>
    </row>
    <row r="33" spans="1:3" ht="12.75">
      <c r="A33" s="69" t="s">
        <v>23</v>
      </c>
      <c r="B33" s="70">
        <f>SUM(B32+B31+B30+B29+B28+B27+B26+B25+B24+B23)</f>
        <v>14500000</v>
      </c>
      <c r="C33" s="27"/>
    </row>
    <row r="34" spans="1:3" ht="12.75">
      <c r="A34" s="69" t="s">
        <v>79</v>
      </c>
      <c r="B34" s="70">
        <v>9200000</v>
      </c>
      <c r="C34" s="27"/>
    </row>
    <row r="35" spans="1:3" ht="12.75">
      <c r="A35" s="71" t="s">
        <v>73</v>
      </c>
      <c r="B35" s="72">
        <f>(B33+B21+B11+B34)</f>
        <v>50200000</v>
      </c>
      <c r="C35" s="6"/>
    </row>
    <row r="36" spans="1:2" ht="12.75">
      <c r="A36" s="76" t="s">
        <v>77</v>
      </c>
      <c r="B36" s="77"/>
    </row>
    <row r="37" spans="1:3" ht="12.75">
      <c r="A37" s="74" t="s">
        <v>78</v>
      </c>
      <c r="B37" s="75"/>
      <c r="C37" s="6"/>
    </row>
    <row r="38" spans="1:3" ht="12.75">
      <c r="A38" s="49"/>
      <c r="C38" s="31"/>
    </row>
    <row r="39" ht="12.75">
      <c r="C39" s="6"/>
    </row>
    <row r="40" ht="12.75">
      <c r="C40" s="6"/>
    </row>
    <row r="41" ht="12.75">
      <c r="C41" s="5"/>
    </row>
    <row r="42" ht="12.75">
      <c r="C42" s="6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28"/>
    </row>
    <row r="60" ht="12.75">
      <c r="C60" s="6"/>
    </row>
    <row r="61" ht="12.75">
      <c r="C61" s="6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&amp;RATTACHMENT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7.421875" style="0" customWidth="1"/>
    <col min="2" max="2" width="16.140625" style="0" customWidth="1"/>
    <col min="3" max="3" width="17.28125" style="0" customWidth="1"/>
  </cols>
  <sheetData>
    <row r="1" spans="1:3" ht="38.25">
      <c r="A1" s="111" t="s">
        <v>60</v>
      </c>
      <c r="B1" s="112" t="s">
        <v>25</v>
      </c>
      <c r="C1" s="113" t="s">
        <v>67</v>
      </c>
    </row>
    <row r="2" spans="1:3" ht="12.75">
      <c r="A2" s="80" t="s">
        <v>5</v>
      </c>
      <c r="B2" s="30"/>
      <c r="C2" s="81"/>
    </row>
    <row r="3" spans="1:3" ht="12.75">
      <c r="A3" s="82" t="s">
        <v>61</v>
      </c>
      <c r="B3" s="85">
        <v>30000</v>
      </c>
      <c r="C3" s="85">
        <v>30501</v>
      </c>
    </row>
    <row r="4" spans="1:3" ht="12.75">
      <c r="A4" s="83" t="s">
        <v>0</v>
      </c>
      <c r="B4" s="84">
        <v>200000</v>
      </c>
      <c r="C4" s="85">
        <v>200000</v>
      </c>
    </row>
    <row r="5" spans="1:3" ht="12.75">
      <c r="A5" s="82" t="s">
        <v>1</v>
      </c>
      <c r="B5" s="84">
        <v>15000</v>
      </c>
      <c r="C5" s="85">
        <v>15000</v>
      </c>
    </row>
    <row r="6" spans="1:3" ht="12.75">
      <c r="A6" s="82" t="s">
        <v>2</v>
      </c>
      <c r="B6" s="84">
        <v>245000</v>
      </c>
      <c r="C6" s="85">
        <v>245000</v>
      </c>
    </row>
    <row r="7" spans="1:3" ht="12.75">
      <c r="A7" s="82" t="s">
        <v>3</v>
      </c>
      <c r="B7" s="84">
        <v>500000</v>
      </c>
      <c r="C7" s="85">
        <v>500000</v>
      </c>
    </row>
    <row r="8" spans="1:3" ht="12.75">
      <c r="A8" s="86" t="s">
        <v>4</v>
      </c>
      <c r="B8" s="87">
        <v>10000</v>
      </c>
      <c r="C8" s="88">
        <v>10000</v>
      </c>
    </row>
    <row r="9" spans="1:3" ht="12" customHeight="1">
      <c r="A9" s="89" t="s">
        <v>5</v>
      </c>
      <c r="B9" s="90">
        <v>1000000</v>
      </c>
      <c r="C9" s="91">
        <f>SUM(C3:C8)</f>
        <v>1000501</v>
      </c>
    </row>
    <row r="10" spans="1:3" ht="12" customHeight="1">
      <c r="A10" s="92" t="s">
        <v>10</v>
      </c>
      <c r="B10" s="8"/>
      <c r="C10" s="88"/>
    </row>
    <row r="11" spans="1:3" ht="12.75">
      <c r="A11" s="86" t="s">
        <v>6</v>
      </c>
      <c r="B11" s="8">
        <v>100000</v>
      </c>
      <c r="C11" s="88">
        <v>100000</v>
      </c>
    </row>
    <row r="12" spans="1:3" ht="12.75">
      <c r="A12" s="86" t="s">
        <v>7</v>
      </c>
      <c r="B12" s="8">
        <v>50000</v>
      </c>
      <c r="C12" s="88">
        <v>50000</v>
      </c>
    </row>
    <row r="13" spans="1:3" ht="12.75">
      <c r="A13" s="86" t="s">
        <v>8</v>
      </c>
      <c r="B13" s="8">
        <v>500000</v>
      </c>
      <c r="C13" s="88">
        <v>500000</v>
      </c>
    </row>
    <row r="14" spans="1:3" ht="12.75">
      <c r="A14" s="86" t="s">
        <v>29</v>
      </c>
      <c r="B14" s="8">
        <v>1400000</v>
      </c>
      <c r="C14" s="88">
        <v>1383640</v>
      </c>
    </row>
    <row r="15" spans="1:3" ht="12.75">
      <c r="A15" s="86" t="s">
        <v>9</v>
      </c>
      <c r="B15" s="8">
        <v>50000</v>
      </c>
      <c r="C15" s="88">
        <v>50000</v>
      </c>
    </row>
    <row r="16" spans="1:3" ht="12.75">
      <c r="A16" s="89" t="s">
        <v>10</v>
      </c>
      <c r="B16" s="90">
        <v>2100000</v>
      </c>
      <c r="C16" s="93">
        <f>SUM(C11:C15)</f>
        <v>2083640</v>
      </c>
    </row>
    <row r="17" spans="1:3" ht="12.75">
      <c r="A17" s="89" t="s">
        <v>11</v>
      </c>
      <c r="B17" s="90">
        <v>6500000</v>
      </c>
      <c r="C17" s="91">
        <v>6500000</v>
      </c>
    </row>
    <row r="18" spans="1:3" ht="12.75">
      <c r="A18" s="94" t="s">
        <v>12</v>
      </c>
      <c r="B18" s="95">
        <v>200000</v>
      </c>
      <c r="C18" s="96">
        <v>200000</v>
      </c>
    </row>
    <row r="19" spans="1:3" ht="12.75">
      <c r="A19" s="89" t="s">
        <v>13</v>
      </c>
      <c r="B19" s="90">
        <v>200000</v>
      </c>
      <c r="C19" s="97">
        <v>200000</v>
      </c>
    </row>
    <row r="20" spans="1:3" ht="12.75">
      <c r="A20" s="94" t="s">
        <v>14</v>
      </c>
      <c r="B20" s="95">
        <v>0</v>
      </c>
      <c r="C20" s="96">
        <v>15859</v>
      </c>
    </row>
    <row r="21" spans="1:3" ht="12.75">
      <c r="A21" s="89" t="s">
        <v>26</v>
      </c>
      <c r="B21" s="90">
        <f>SUM(B20+B19+B18+B17+B16+B9)</f>
        <v>10000000</v>
      </c>
      <c r="C21" s="91">
        <f>SUM(C20+C19+C18+C17+C16+C9)</f>
        <v>10000000</v>
      </c>
    </row>
    <row r="22" spans="1:3" ht="12.75">
      <c r="A22" s="92" t="s">
        <v>17</v>
      </c>
      <c r="B22" s="8"/>
      <c r="C22" s="88"/>
    </row>
    <row r="23" spans="1:3" ht="12.75">
      <c r="A23" s="82" t="s">
        <v>39</v>
      </c>
      <c r="B23" s="98">
        <v>250000</v>
      </c>
      <c r="C23" s="85">
        <v>250000</v>
      </c>
    </row>
    <row r="24" spans="1:3" ht="12.75">
      <c r="A24" s="82" t="s">
        <v>15</v>
      </c>
      <c r="B24" s="98">
        <v>750000</v>
      </c>
      <c r="C24" s="85">
        <v>750000</v>
      </c>
    </row>
    <row r="25" spans="1:3" ht="12.75">
      <c r="A25" s="82" t="s">
        <v>16</v>
      </c>
      <c r="B25" s="98">
        <v>100000</v>
      </c>
      <c r="C25" s="85">
        <v>100000</v>
      </c>
    </row>
    <row r="26" spans="1:3" ht="12.75">
      <c r="A26" s="82" t="s">
        <v>62</v>
      </c>
      <c r="B26" s="98">
        <v>300000</v>
      </c>
      <c r="C26" s="85">
        <v>300000</v>
      </c>
    </row>
    <row r="27" spans="1:3" ht="12.75">
      <c r="A27" s="82" t="s">
        <v>63</v>
      </c>
      <c r="B27" s="98">
        <v>200000</v>
      </c>
      <c r="C27" s="85">
        <v>200000</v>
      </c>
    </row>
    <row r="28" spans="1:3" ht="12.75">
      <c r="A28" s="89" t="s">
        <v>27</v>
      </c>
      <c r="B28" s="90">
        <f>SUM(B23:B27)</f>
        <v>1600000</v>
      </c>
      <c r="C28" s="93">
        <f>SUM(C23:C27)</f>
        <v>1600000</v>
      </c>
    </row>
    <row r="29" spans="1:3" ht="12.75">
      <c r="A29" s="92" t="s">
        <v>20</v>
      </c>
      <c r="B29" s="8"/>
      <c r="C29" s="99"/>
    </row>
    <row r="30" spans="1:3" ht="12.75">
      <c r="A30" s="100" t="s">
        <v>40</v>
      </c>
      <c r="B30" s="98">
        <v>200000</v>
      </c>
      <c r="C30" s="85">
        <v>149836</v>
      </c>
    </row>
    <row r="31" spans="1:3" ht="12.75">
      <c r="A31" s="101" t="s">
        <v>18</v>
      </c>
      <c r="B31" s="98">
        <v>850000</v>
      </c>
      <c r="C31" s="85">
        <v>899176</v>
      </c>
    </row>
    <row r="32" spans="1:3" ht="12.75">
      <c r="A32" s="82" t="s">
        <v>19</v>
      </c>
      <c r="B32" s="98">
        <v>250000</v>
      </c>
      <c r="C32" s="85">
        <v>250000</v>
      </c>
    </row>
    <row r="33" spans="1:3" ht="12.75">
      <c r="A33" s="82" t="s">
        <v>59</v>
      </c>
      <c r="B33" s="98">
        <v>300000</v>
      </c>
      <c r="C33" s="85">
        <f>276929+24059</f>
        <v>300988</v>
      </c>
    </row>
    <row r="34" spans="1:3" ht="12.75">
      <c r="A34" s="89" t="s">
        <v>28</v>
      </c>
      <c r="B34" s="90">
        <f>SUM(B30:B33)</f>
        <v>1600000</v>
      </c>
      <c r="C34" s="93">
        <f>SUM(C30:C33)</f>
        <v>1600000</v>
      </c>
    </row>
    <row r="35" spans="1:3" ht="12.75">
      <c r="A35" s="89" t="s">
        <v>21</v>
      </c>
      <c r="B35" s="90">
        <v>300000</v>
      </c>
      <c r="C35" s="91">
        <v>300000</v>
      </c>
    </row>
    <row r="36" spans="1:3" ht="12.75">
      <c r="A36" s="92" t="s">
        <v>82</v>
      </c>
      <c r="B36" s="8"/>
      <c r="C36" s="102"/>
    </row>
    <row r="37" spans="1:3" ht="12.75">
      <c r="A37" s="86" t="s">
        <v>22</v>
      </c>
      <c r="B37" s="8">
        <v>500000</v>
      </c>
      <c r="C37" s="102">
        <v>500000</v>
      </c>
    </row>
    <row r="38" spans="1:3" ht="12.75">
      <c r="A38" s="86" t="s">
        <v>42</v>
      </c>
      <c r="B38" s="8">
        <v>500000</v>
      </c>
      <c r="C38" s="102">
        <v>500000</v>
      </c>
    </row>
    <row r="39" spans="1:3" ht="12.75">
      <c r="A39" s="89" t="s">
        <v>41</v>
      </c>
      <c r="B39" s="90">
        <f>SUM(B37:B38)</f>
        <v>1000000</v>
      </c>
      <c r="C39" s="103">
        <f>SUM(C37:C38)</f>
        <v>1000000</v>
      </c>
    </row>
    <row r="40" spans="1:3" ht="12.75">
      <c r="A40" s="104" t="s">
        <v>23</v>
      </c>
      <c r="B40" s="105">
        <f>SUM(B39+B35+B34+B28+B20+B19+B18+B17+B16+B9)</f>
        <v>14500000</v>
      </c>
      <c r="C40" s="106">
        <f>SUM(C39+C35+C34+C28+C20+C19+C18+C17+C16+C9)</f>
        <v>14500000</v>
      </c>
    </row>
    <row r="41" spans="1:3" ht="12.75">
      <c r="A41" s="51" t="s">
        <v>66</v>
      </c>
      <c r="B41" s="110"/>
      <c r="C41" s="77"/>
    </row>
    <row r="42" spans="1:3" ht="12.75">
      <c r="A42" s="50" t="s">
        <v>68</v>
      </c>
      <c r="B42" s="107"/>
      <c r="C42" s="73"/>
    </row>
    <row r="43" spans="1:3" ht="12.75">
      <c r="A43" s="108" t="s">
        <v>69</v>
      </c>
      <c r="B43" s="109"/>
      <c r="C43" s="7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9">
      <selection activeCell="C5" sqref="C5"/>
    </sheetView>
  </sheetViews>
  <sheetFormatPr defaultColWidth="9.140625" defaultRowHeight="12.75"/>
  <cols>
    <col min="1" max="1" width="28.57421875" style="0" customWidth="1"/>
    <col min="2" max="2" width="19.140625" style="0" customWidth="1"/>
    <col min="3" max="3" width="13.57421875" style="0" customWidth="1"/>
  </cols>
  <sheetData>
    <row r="1" spans="1:3" ht="12.75">
      <c r="A1" s="124" t="s">
        <v>65</v>
      </c>
      <c r="B1" s="125" t="s">
        <v>24</v>
      </c>
      <c r="C1" s="126" t="s">
        <v>43</v>
      </c>
    </row>
    <row r="2" spans="1:3" ht="12.75">
      <c r="A2" s="9" t="s">
        <v>44</v>
      </c>
      <c r="B2" s="10">
        <v>200000</v>
      </c>
      <c r="C2" s="114">
        <v>10390</v>
      </c>
    </row>
    <row r="3" spans="1:3" ht="12.75">
      <c r="A3" s="9" t="s">
        <v>45</v>
      </c>
      <c r="B3" s="10">
        <v>150000</v>
      </c>
      <c r="C3" s="114">
        <f>220000+23603</f>
        <v>243603</v>
      </c>
    </row>
    <row r="4" spans="1:3" ht="12.75">
      <c r="A4" s="9" t="s">
        <v>46</v>
      </c>
      <c r="B4" s="10">
        <v>100000</v>
      </c>
      <c r="C4" s="114">
        <f>21985+79979</f>
        <v>101964</v>
      </c>
    </row>
    <row r="5" spans="1:3" ht="12.75">
      <c r="A5" s="9" t="s">
        <v>47</v>
      </c>
      <c r="B5" s="10">
        <v>170000</v>
      </c>
      <c r="C5" s="114">
        <v>14979</v>
      </c>
    </row>
    <row r="6" spans="1:3" ht="12.75">
      <c r="A6" s="9" t="s">
        <v>48</v>
      </c>
      <c r="B6" s="10">
        <v>480000</v>
      </c>
      <c r="C6" s="114">
        <f>213838+23603+18327</f>
        <v>255768</v>
      </c>
    </row>
    <row r="7" spans="1:3" ht="12.75">
      <c r="A7" s="9" t="s">
        <v>49</v>
      </c>
      <c r="B7" s="10">
        <v>200000</v>
      </c>
      <c r="C7" s="115">
        <f>137661+23603+66963</f>
        <v>228227</v>
      </c>
    </row>
    <row r="8" spans="1:3" ht="12.75">
      <c r="A8" s="9" t="s">
        <v>50</v>
      </c>
      <c r="B8" s="11">
        <v>900000</v>
      </c>
      <c r="C8" s="116">
        <f>919197+23603</f>
        <v>942800</v>
      </c>
    </row>
    <row r="9" spans="1:3" ht="12.75">
      <c r="A9" s="9" t="s">
        <v>51</v>
      </c>
      <c r="B9" s="11">
        <v>1260000</v>
      </c>
      <c r="C9" s="116">
        <f>1110337+23603</f>
        <v>1133940</v>
      </c>
    </row>
    <row r="10" spans="1:3" ht="12.75">
      <c r="A10" s="9" t="s">
        <v>52</v>
      </c>
      <c r="B10" s="10">
        <v>1040000</v>
      </c>
      <c r="C10" s="114">
        <f>1046219</f>
        <v>1046219</v>
      </c>
    </row>
    <row r="11" spans="1:3" ht="12.75">
      <c r="A11" s="12" t="s">
        <v>30</v>
      </c>
      <c r="B11" s="26">
        <f>SUM(B2:B10)</f>
        <v>4500000</v>
      </c>
      <c r="C11" s="117">
        <f>SUM(C2:C10)</f>
        <v>3977890</v>
      </c>
    </row>
    <row r="12" spans="1:3" ht="12.75">
      <c r="A12" s="13"/>
      <c r="B12" s="10"/>
      <c r="C12" s="114"/>
    </row>
    <row r="13" spans="1:3" ht="12.75">
      <c r="A13" s="9" t="s">
        <v>31</v>
      </c>
      <c r="B13" s="10">
        <v>410000</v>
      </c>
      <c r="C13" s="114">
        <f>293225+58530+38500</f>
        <v>390255</v>
      </c>
    </row>
    <row r="14" spans="1:3" ht="12.75">
      <c r="A14" s="9" t="s">
        <v>32</v>
      </c>
      <c r="B14" s="10">
        <v>400000</v>
      </c>
      <c r="C14" s="114">
        <f>393991</f>
        <v>393991</v>
      </c>
    </row>
    <row r="15" spans="1:3" ht="12.75">
      <c r="A15" s="9" t="s">
        <v>33</v>
      </c>
      <c r="B15" s="10">
        <v>150000</v>
      </c>
      <c r="C15" s="114">
        <f>160000</f>
        <v>160000</v>
      </c>
    </row>
    <row r="16" spans="1:3" ht="12.75">
      <c r="A16" s="12" t="s">
        <v>34</v>
      </c>
      <c r="B16" s="26">
        <f>SUM(B13:B15)</f>
        <v>960000</v>
      </c>
      <c r="C16" s="117">
        <f>SUM(C13:C15)</f>
        <v>944246</v>
      </c>
    </row>
    <row r="17" spans="1:3" ht="12.75">
      <c r="A17" s="9"/>
      <c r="B17" s="10"/>
      <c r="C17" s="114"/>
    </row>
    <row r="18" spans="1:3" ht="12.75">
      <c r="A18" s="14" t="s">
        <v>54</v>
      </c>
      <c r="B18" s="15">
        <v>200000</v>
      </c>
      <c r="C18" s="118">
        <v>201743</v>
      </c>
    </row>
    <row r="19" spans="1:3" ht="12.75">
      <c r="A19" s="9" t="s">
        <v>35</v>
      </c>
      <c r="B19" s="10">
        <v>160000</v>
      </c>
      <c r="C19" s="114">
        <f>151898+23603</f>
        <v>175501</v>
      </c>
    </row>
    <row r="20" spans="1:3" ht="12.75">
      <c r="A20" s="119" t="s">
        <v>37</v>
      </c>
      <c r="B20" s="98">
        <v>2045000</v>
      </c>
      <c r="C20" s="114">
        <f>2329173+23603</f>
        <v>2352776</v>
      </c>
    </row>
    <row r="21" spans="1:3" ht="12.75">
      <c r="A21" s="119" t="s">
        <v>38</v>
      </c>
      <c r="B21" s="98">
        <v>750000</v>
      </c>
      <c r="C21" s="114">
        <f>755986+23603</f>
        <v>779589</v>
      </c>
    </row>
    <row r="22" spans="1:3" ht="12.75">
      <c r="A22" s="119" t="s">
        <v>10</v>
      </c>
      <c r="B22" s="98">
        <v>680000</v>
      </c>
      <c r="C22" s="114">
        <f>934707+12495+56000</f>
        <v>1003202</v>
      </c>
    </row>
    <row r="23" spans="1:3" ht="12.75">
      <c r="A23" s="119" t="s">
        <v>21</v>
      </c>
      <c r="B23" s="98"/>
      <c r="C23" s="114">
        <v>12903</v>
      </c>
    </row>
    <row r="24" spans="1:3" ht="12.75">
      <c r="A24" s="120" t="s">
        <v>83</v>
      </c>
      <c r="B24" s="121">
        <v>705000</v>
      </c>
      <c r="C24" s="115">
        <f>425341+70809+56000</f>
        <v>552150</v>
      </c>
    </row>
    <row r="25" spans="1:3" ht="12.75">
      <c r="A25" s="29" t="s">
        <v>53</v>
      </c>
      <c r="B25" s="16">
        <f>SUM(B18:B24)</f>
        <v>4540000</v>
      </c>
      <c r="C25" s="122">
        <f>SUM(C18:C24)</f>
        <v>5077864</v>
      </c>
    </row>
    <row r="26" spans="1:3" ht="12.75">
      <c r="A26" s="17" t="s">
        <v>36</v>
      </c>
      <c r="B26" s="18">
        <f>SUM(B25+B16+B11)</f>
        <v>10000000</v>
      </c>
      <c r="C26" s="123">
        <f>SUM(C25+C16+C11)</f>
        <v>10000000</v>
      </c>
    </row>
    <row r="27" spans="1:3" ht="12.75">
      <c r="A27" s="19"/>
      <c r="B27" s="20"/>
      <c r="C27" s="20"/>
    </row>
    <row r="28" spans="1:3" ht="12.75">
      <c r="A28" s="34"/>
      <c r="B28" s="30"/>
      <c r="C28" s="30"/>
    </row>
    <row r="29" spans="1:3" ht="12.75">
      <c r="A29" s="35"/>
      <c r="B29" s="36"/>
      <c r="C29" s="36"/>
    </row>
    <row r="30" spans="1:3" ht="12.75">
      <c r="A30" s="35"/>
      <c r="B30" s="36"/>
      <c r="C30" s="7"/>
    </row>
    <row r="31" spans="1:3" ht="12.75">
      <c r="A31" s="33"/>
      <c r="B31" s="37"/>
      <c r="C31" s="7"/>
    </row>
    <row r="32" spans="1:3" ht="12.75">
      <c r="A32" s="38"/>
      <c r="B32" s="30"/>
      <c r="C32" s="7"/>
    </row>
    <row r="33" spans="1:3" ht="12.75">
      <c r="A33" s="39"/>
      <c r="B33" s="40"/>
      <c r="C33" s="7"/>
    </row>
    <row r="34" spans="1:2" ht="12.75">
      <c r="A34" s="21"/>
      <c r="B34" s="22"/>
    </row>
    <row r="35" spans="1:2" ht="12.75">
      <c r="A35" s="21"/>
      <c r="B35" s="22"/>
    </row>
    <row r="36" spans="1:2" ht="12.75">
      <c r="A36" s="21"/>
      <c r="B36" s="22"/>
    </row>
    <row r="37" spans="1:2" ht="12.75">
      <c r="A37" s="23"/>
      <c r="B37" s="22"/>
    </row>
    <row r="38" spans="1:2" ht="12.75">
      <c r="A38" s="21"/>
      <c r="B38" s="22"/>
    </row>
    <row r="39" spans="1:2" ht="12.75">
      <c r="A39" s="24"/>
      <c r="B39" s="22"/>
    </row>
    <row r="40" spans="1:2" ht="12.75">
      <c r="A40" s="21"/>
      <c r="B40" s="22"/>
    </row>
    <row r="41" spans="1:2" ht="12.75">
      <c r="A41" s="25"/>
      <c r="B41" s="22"/>
    </row>
    <row r="42" spans="1:2" ht="12.75">
      <c r="A42" s="25"/>
      <c r="B42" s="22"/>
    </row>
    <row r="43" spans="1:2" ht="12.75">
      <c r="A43" s="41"/>
      <c r="B43" s="4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Agency for International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estimates 2003 - 2004</dc:title>
  <dc:subject/>
  <dc:creator>ewelsn</dc:creator>
  <cp:keywords/>
  <dc:description/>
  <cp:lastModifiedBy>Corrigan</cp:lastModifiedBy>
  <cp:lastPrinted>2003-08-19T03:46:24Z</cp:lastPrinted>
  <dcterms:created xsi:type="dcterms:W3CDTF">2003-06-25T04:59:05Z</dcterms:created>
  <dcterms:modified xsi:type="dcterms:W3CDTF">2003-08-19T03:46:38Z</dcterms:modified>
  <cp:category/>
  <cp:version/>
  <cp:contentType/>
  <cp:contentStatus/>
</cp:coreProperties>
</file>