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1"/>
  </bookViews>
  <sheets>
    <sheet name="QoN 2 2003-04" sheetId="1" r:id="rId1"/>
    <sheet name="QoN 2 2002-03 Rev'd &amp; Actual" sheetId="2" r:id="rId2"/>
  </sheets>
  <externalReferences>
    <externalReference r:id="rId5"/>
    <externalReference r:id="rId6"/>
    <externalReference r:id="rId7"/>
  </externalReferences>
  <definedNames>
    <definedName name="_xlnm.Print_Area" localSheetId="1">'QoN 2 2002-03 Rev''d &amp; Actual'!$A$10:$D$111</definedName>
  </definedNames>
  <calcPr fullCalcOnLoad="1"/>
</workbook>
</file>

<file path=xl/sharedStrings.xml><?xml version="1.0" encoding="utf-8"?>
<sst xmlns="http://schemas.openxmlformats.org/spreadsheetml/2006/main" count="106" uniqueCount="74">
  <si>
    <t>2002-03 Revised Estimates and Actuals</t>
  </si>
  <si>
    <t>Program</t>
  </si>
  <si>
    <t>Budget Estimate</t>
  </si>
  <si>
    <t>Revised Estimate</t>
  </si>
  <si>
    <t>Actuals</t>
  </si>
  <si>
    <t>Forward Estimates</t>
  </si>
  <si>
    <t>2002-03</t>
  </si>
  <si>
    <t>2003-04</t>
  </si>
  <si>
    <t>2004-05</t>
  </si>
  <si>
    <t>2005-06</t>
  </si>
  <si>
    <t>2006-07</t>
  </si>
  <si>
    <t>2007-08</t>
  </si>
  <si>
    <t>2008-09</t>
  </si>
  <si>
    <t>2009-13</t>
  </si>
  <si>
    <t>$m</t>
  </si>
  <si>
    <t>Working  With Industry</t>
  </si>
  <si>
    <t>Greenhouse Gas Abatement Program</t>
  </si>
  <si>
    <t>GGAP - Rephase from 2001-02</t>
  </si>
  <si>
    <t>GGAP Rephase to future years</t>
  </si>
  <si>
    <t>Reconciliation of MBE drawdowns and appropriations - to be resolved</t>
  </si>
  <si>
    <t>Renewable Energy Commercialisation Program</t>
  </si>
  <si>
    <t>RECP - Rephase to Bill 3 from 2001-02</t>
  </si>
  <si>
    <t>RECP - Rephase to future years</t>
  </si>
  <si>
    <t>RECP</t>
  </si>
  <si>
    <t>Efficiency Standards for Power Generation</t>
  </si>
  <si>
    <t>Photovoltaic Rebate Program</t>
  </si>
  <si>
    <t>PVRP -  Rephase Admin'd from 2001-02</t>
  </si>
  <si>
    <t>less PVRP Administered</t>
  </si>
  <si>
    <t>Plus PVRP Administered</t>
  </si>
  <si>
    <t>Alternative Fuels Conversion Program</t>
  </si>
  <si>
    <t>Energy Performance Codes and Standards</t>
  </si>
  <si>
    <t>Office of the Renewable Energy Regulator</t>
  </si>
  <si>
    <t>CNGIP</t>
  </si>
  <si>
    <t>Renewable Energy Showcase</t>
  </si>
  <si>
    <t>Renewable Energy Industry Program</t>
  </si>
  <si>
    <t>MRET Review</t>
  </si>
  <si>
    <t>Adjustments to be met from cash holdings</t>
  </si>
  <si>
    <t>TOTAL Working  With Industry</t>
  </si>
  <si>
    <t>Working With The Community</t>
  </si>
  <si>
    <t>HGA</t>
  </si>
  <si>
    <t>Plus RRPGP Administered</t>
  </si>
  <si>
    <t xml:space="preserve">RRPGP   </t>
  </si>
  <si>
    <t>TOTAL Working With The Community</t>
  </si>
  <si>
    <t>Greenhouse Policy</t>
  </si>
  <si>
    <t>Domestic NPPs 2001-02</t>
  </si>
  <si>
    <t>Domestic Greenhouse Policy Development</t>
  </si>
  <si>
    <t>International NPP's 2001-02</t>
  </si>
  <si>
    <t>Greenhouse International Policy and Reporting and Greenhouse Sinks</t>
  </si>
  <si>
    <t>NGS - STF</t>
  </si>
  <si>
    <t>Strategic Policy</t>
  </si>
  <si>
    <t>Synthetic Gases (from bridging Strategy - Gr'hse Challenge)</t>
  </si>
  <si>
    <t>Agriculture Team</t>
  </si>
  <si>
    <t>TOTAL Greenhouse Policy</t>
  </si>
  <si>
    <t>TOTAL ALL</t>
  </si>
  <si>
    <t>by output check</t>
  </si>
  <si>
    <t>OH's</t>
  </si>
  <si>
    <t>Execs</t>
  </si>
  <si>
    <t>Accrual adjustments - see Nicole</t>
  </si>
  <si>
    <t>TOTAL</t>
  </si>
  <si>
    <t>Annual Report - Statements</t>
  </si>
  <si>
    <t>Dept'l</t>
  </si>
  <si>
    <t>Admin'd</t>
  </si>
  <si>
    <t>TOTAL Expenses</t>
  </si>
  <si>
    <t>2003-2004 Budget Allocation &amp; Oct 2003 YTD Actuals</t>
  </si>
  <si>
    <t>PROGRAM</t>
  </si>
  <si>
    <t>Budget Allocation
2003-04</t>
  </si>
  <si>
    <t>Actuals (YTD to end of Oct 03)</t>
  </si>
  <si>
    <t>Working With Industry</t>
  </si>
  <si>
    <t>Mandatory Targets for the Uptake of Renewable Energy in Power Supplies and Energy Policy</t>
  </si>
  <si>
    <t>TOTAL Working With Industry</t>
  </si>
  <si>
    <t>Greenhouse International Policy and Reporting &amp; Greenhouse Sinks</t>
  </si>
  <si>
    <t>TOTAL (ALL PROGRAMS)</t>
  </si>
  <si>
    <t xml:space="preserve">Question No. 2 - Attachment A: </t>
  </si>
  <si>
    <t xml:space="preserve">Question No. 2 - Attachment B: 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</si>
</sst>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_-* #,##0.0_-;\-* #,##0.0_-;_-* &quot;-&quot;??_-;_-@_-"/>
    <numFmt numFmtId="179" formatCode="_-* #,##0_-;\-* #,##0_-;_-* &quot;-&quot;??_-;_-@_-"/>
    <numFmt numFmtId="180" formatCode="&quot;$&quot;#,##0"/>
    <numFmt numFmtId="181" formatCode="_-&quot;$&quot;* #,##0_-;\-&quot;$&quot;* #,##0_-;_-&quot;$&quot;* &quot;-&quot;??_-;_-@_-"/>
    <numFmt numFmtId="182" formatCode="&quot;$&quot;#,##0.00"/>
    <numFmt numFmtId="183" formatCode="_-* #,##0.000_-;\-* #,##0.000_-;_-* &quot;-&quot;??_-;_-@_-"/>
    <numFmt numFmtId="184" formatCode="_-* #,##0.0000_-;\-* #,##0.0000_-;_-* &quot;-&quot;??_-;_-@_-"/>
    <numFmt numFmtId="185" formatCode="#,##0_ ;[Red]\-#,##0\ "/>
    <numFmt numFmtId="186" formatCode="#,##0.000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u val="single"/>
      <sz val="12"/>
      <color indexed="12"/>
      <name val="Times New Roman"/>
      <family val="1"/>
    </font>
    <font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53"/>
      <name val="Times New Roman"/>
      <family val="1"/>
    </font>
    <font>
      <b/>
      <i/>
      <sz val="11"/>
      <color indexed="12"/>
      <name val="Times New Roman"/>
      <family val="1"/>
    </font>
    <font>
      <b/>
      <sz val="11"/>
      <color indexed="53"/>
      <name val="Times New Roman"/>
      <family val="1"/>
    </font>
    <font>
      <sz val="11"/>
      <color indexed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right"/>
    </xf>
    <xf numFmtId="172" fontId="4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172" fontId="4" fillId="0" borderId="2" xfId="0" applyNumberFormat="1" applyFont="1" applyFill="1" applyBorder="1" applyAlignment="1">
      <alignment horizontal="center"/>
    </xf>
    <xf numFmtId="172" fontId="4" fillId="0" borderId="3" xfId="0" applyNumberFormat="1" applyFont="1" applyFill="1" applyBorder="1" applyAlignment="1">
      <alignment horizontal="center"/>
    </xf>
    <xf numFmtId="172" fontId="4" fillId="0" borderId="4" xfId="0" applyNumberFormat="1" applyFont="1" applyFill="1" applyBorder="1" applyAlignment="1">
      <alignment horizontal="center"/>
    </xf>
    <xf numFmtId="172" fontId="4" fillId="0" borderId="5" xfId="0" applyNumberFormat="1" applyFont="1" applyFill="1" applyBorder="1" applyAlignment="1">
      <alignment horizontal="center"/>
    </xf>
    <xf numFmtId="172" fontId="4" fillId="0" borderId="6" xfId="0" applyNumberFormat="1" applyFont="1" applyFill="1" applyBorder="1" applyAlignment="1">
      <alignment horizontal="center"/>
    </xf>
    <xf numFmtId="172" fontId="4" fillId="0" borderId="7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172" fontId="3" fillId="0" borderId="0" xfId="0" applyNumberFormat="1" applyFont="1" applyFill="1" applyBorder="1" applyAlignment="1">
      <alignment horizontal="right"/>
    </xf>
    <xf numFmtId="172" fontId="3" fillId="0" borderId="8" xfId="0" applyNumberFormat="1" applyFont="1" applyFill="1" applyBorder="1" applyAlignment="1">
      <alignment horizontal="right"/>
    </xf>
    <xf numFmtId="172" fontId="3" fillId="0" borderId="9" xfId="0" applyNumberFormat="1" applyFont="1" applyFill="1" applyBorder="1" applyAlignment="1">
      <alignment horizontal="right"/>
    </xf>
    <xf numFmtId="172" fontId="3" fillId="0" borderId="1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0" borderId="11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2" fontId="3" fillId="0" borderId="5" xfId="0" applyNumberFormat="1" applyFont="1" applyFill="1" applyBorder="1" applyAlignment="1">
      <alignment horizontal="right"/>
    </xf>
    <xf numFmtId="172" fontId="3" fillId="0" borderId="7" xfId="0" applyNumberFormat="1" applyFont="1" applyFill="1" applyBorder="1" applyAlignment="1">
      <alignment horizontal="right"/>
    </xf>
    <xf numFmtId="172" fontId="3" fillId="0" borderId="6" xfId="0" applyNumberFormat="1" applyFont="1" applyFill="1" applyBorder="1" applyAlignment="1">
      <alignment horizontal="right"/>
    </xf>
    <xf numFmtId="172" fontId="4" fillId="0" borderId="10" xfId="0" applyNumberFormat="1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 horizontal="right"/>
    </xf>
    <xf numFmtId="172" fontId="5" fillId="0" borderId="5" xfId="0" applyNumberFormat="1" applyFont="1" applyFill="1" applyBorder="1" applyAlignment="1">
      <alignment horizontal="right"/>
    </xf>
    <xf numFmtId="172" fontId="5" fillId="0" borderId="7" xfId="0" applyNumberFormat="1" applyFont="1" applyFill="1" applyBorder="1" applyAlignment="1">
      <alignment horizontal="right"/>
    </xf>
    <xf numFmtId="172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72" fontId="3" fillId="0" borderId="2" xfId="0" applyNumberFormat="1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 horizontal="right"/>
    </xf>
    <xf numFmtId="172" fontId="3" fillId="0" borderId="4" xfId="0" applyNumberFormat="1" applyFont="1" applyFill="1" applyBorder="1" applyAlignment="1">
      <alignment horizontal="right"/>
    </xf>
    <xf numFmtId="172" fontId="5" fillId="0" borderId="6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172" fontId="5" fillId="0" borderId="8" xfId="0" applyNumberFormat="1" applyFont="1" applyFill="1" applyBorder="1" applyAlignment="1">
      <alignment horizontal="right"/>
    </xf>
    <xf numFmtId="172" fontId="5" fillId="0" borderId="9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72" fontId="8" fillId="0" borderId="0" xfId="0" applyNumberFormat="1" applyFont="1" applyFill="1" applyBorder="1" applyAlignment="1">
      <alignment horizontal="right"/>
    </xf>
    <xf numFmtId="186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 horizontal="right"/>
    </xf>
    <xf numFmtId="186" fontId="8" fillId="0" borderId="0" xfId="0" applyNumberFormat="1" applyFont="1" applyFill="1" applyAlignment="1">
      <alignment horizontal="right"/>
    </xf>
    <xf numFmtId="0" fontId="9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186" fontId="10" fillId="0" borderId="17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0" fillId="0" borderId="18" xfId="0" applyFont="1" applyFill="1" applyBorder="1" applyAlignment="1">
      <alignment/>
    </xf>
    <xf numFmtId="172" fontId="10" fillId="0" borderId="5" xfId="0" applyNumberFormat="1" applyFont="1" applyFill="1" applyBorder="1" applyAlignment="1">
      <alignment horizontal="right"/>
    </xf>
    <xf numFmtId="0" fontId="8" fillId="0" borderId="18" xfId="0" applyFont="1" applyFill="1" applyBorder="1" applyAlignment="1">
      <alignment wrapText="1"/>
    </xf>
    <xf numFmtId="172" fontId="8" fillId="0" borderId="8" xfId="0" applyNumberFormat="1" applyFont="1" applyFill="1" applyBorder="1" applyAlignment="1">
      <alignment horizontal="right"/>
    </xf>
    <xf numFmtId="186" fontId="8" fillId="0" borderId="19" xfId="0" applyNumberFormat="1" applyFont="1" applyFill="1" applyBorder="1" applyAlignment="1">
      <alignment horizontal="right"/>
    </xf>
    <xf numFmtId="0" fontId="8" fillId="0" borderId="18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18" xfId="0" applyFont="1" applyFill="1" applyBorder="1" applyAlignment="1">
      <alignment horizontal="right"/>
    </xf>
    <xf numFmtId="172" fontId="12" fillId="0" borderId="8" xfId="0" applyNumberFormat="1" applyFont="1" applyFill="1" applyBorder="1" applyAlignment="1">
      <alignment horizontal="right"/>
    </xf>
    <xf numFmtId="186" fontId="12" fillId="0" borderId="19" xfId="0" applyNumberFormat="1" applyFont="1" applyFill="1" applyBorder="1" applyAlignment="1">
      <alignment horizontal="right"/>
    </xf>
    <xf numFmtId="172" fontId="10" fillId="0" borderId="8" xfId="0" applyNumberFormat="1" applyFont="1" applyFill="1" applyBorder="1" applyAlignment="1">
      <alignment horizontal="right"/>
    </xf>
    <xf numFmtId="186" fontId="10" fillId="0" borderId="19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8" fillId="0" borderId="8" xfId="0" applyFont="1" applyFill="1" applyBorder="1" applyAlignment="1">
      <alignment/>
    </xf>
    <xf numFmtId="186" fontId="8" fillId="0" borderId="19" xfId="0" applyNumberFormat="1" applyFont="1" applyFill="1" applyBorder="1" applyAlignment="1">
      <alignment/>
    </xf>
    <xf numFmtId="186" fontId="12" fillId="0" borderId="19" xfId="15" applyNumberFormat="1" applyFont="1" applyFill="1" applyBorder="1" applyAlignment="1">
      <alignment horizontal="right"/>
    </xf>
    <xf numFmtId="0" fontId="10" fillId="0" borderId="20" xfId="0" applyFont="1" applyFill="1" applyBorder="1" applyAlignment="1">
      <alignment/>
    </xf>
    <xf numFmtId="172" fontId="10" fillId="0" borderId="21" xfId="0" applyNumberFormat="1" applyFont="1" applyFill="1" applyBorder="1" applyAlignment="1">
      <alignment horizontal="right"/>
    </xf>
    <xf numFmtId="186" fontId="10" fillId="0" borderId="22" xfId="15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186" fontId="14" fillId="0" borderId="0" xfId="0" applyNumberFormat="1" applyFont="1" applyFill="1" applyAlignment="1">
      <alignment horizontal="right"/>
    </xf>
    <xf numFmtId="0" fontId="3" fillId="0" borderId="2" xfId="0" applyFont="1" applyFill="1" applyBorder="1" applyAlignment="1">
      <alignment/>
    </xf>
    <xf numFmtId="172" fontId="4" fillId="0" borderId="23" xfId="0" applyNumberFormat="1" applyFont="1" applyFill="1" applyBorder="1" applyAlignment="1">
      <alignment horizontal="center"/>
    </xf>
    <xf numFmtId="172" fontId="4" fillId="0" borderId="1" xfId="0" applyNumberFormat="1" applyFont="1" applyFill="1" applyBorder="1" applyAlignment="1">
      <alignment horizontal="center"/>
    </xf>
    <xf numFmtId="172" fontId="4" fillId="0" borderId="9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15" fillId="0" borderId="0" xfId="0" applyFont="1" applyFill="1" applyAlignment="1">
      <alignment/>
    </xf>
    <xf numFmtId="172" fontId="15" fillId="0" borderId="0" xfId="0" applyNumberFormat="1" applyFont="1" applyFill="1" applyAlignment="1">
      <alignment horizontal="right"/>
    </xf>
    <xf numFmtId="172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 wrapText="1"/>
    </xf>
    <xf numFmtId="0" fontId="16" fillId="0" borderId="2" xfId="0" applyFont="1" applyFill="1" applyBorder="1" applyAlignment="1">
      <alignment wrapText="1"/>
    </xf>
    <xf numFmtId="0" fontId="16" fillId="0" borderId="24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172" fontId="16" fillId="0" borderId="5" xfId="0" applyNumberFormat="1" applyFont="1" applyFill="1" applyBorder="1" applyAlignment="1">
      <alignment horizontal="center"/>
    </xf>
    <xf numFmtId="172" fontId="16" fillId="0" borderId="0" xfId="0" applyNumberFormat="1" applyFont="1" applyFill="1" applyAlignment="1">
      <alignment horizontal="right"/>
    </xf>
    <xf numFmtId="172" fontId="16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right" wrapText="1"/>
    </xf>
    <xf numFmtId="0" fontId="15" fillId="0" borderId="23" xfId="0" applyFont="1" applyFill="1" applyBorder="1" applyAlignment="1">
      <alignment wrapText="1"/>
    </xf>
    <xf numFmtId="0" fontId="15" fillId="0" borderId="23" xfId="0" applyFont="1" applyFill="1" applyBorder="1" applyAlignment="1">
      <alignment/>
    </xf>
    <xf numFmtId="172" fontId="15" fillId="0" borderId="8" xfId="0" applyNumberFormat="1" applyFont="1" applyFill="1" applyBorder="1" applyAlignment="1">
      <alignment horizontal="right"/>
    </xf>
    <xf numFmtId="0" fontId="15" fillId="0" borderId="25" xfId="0" applyFont="1" applyFill="1" applyBorder="1" applyAlignment="1">
      <alignment wrapText="1"/>
    </xf>
    <xf numFmtId="172" fontId="15" fillId="0" borderId="10" xfId="0" applyNumberFormat="1" applyFont="1" applyFill="1" applyBorder="1" applyAlignment="1">
      <alignment horizontal="right"/>
    </xf>
    <xf numFmtId="0" fontId="17" fillId="0" borderId="25" xfId="0" applyFont="1" applyFill="1" applyBorder="1" applyAlignment="1">
      <alignment wrapText="1"/>
    </xf>
    <xf numFmtId="0" fontId="15" fillId="0" borderId="25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6" xfId="0" applyFont="1" applyFill="1" applyBorder="1" applyAlignment="1">
      <alignment wrapText="1"/>
    </xf>
    <xf numFmtId="0" fontId="15" fillId="0" borderId="16" xfId="0" applyFont="1" applyFill="1" applyBorder="1" applyAlignment="1">
      <alignment/>
    </xf>
    <xf numFmtId="172" fontId="15" fillId="0" borderId="5" xfId="0" applyNumberFormat="1" applyFont="1" applyFill="1" applyBorder="1" applyAlignment="1">
      <alignment horizontal="right"/>
    </xf>
    <xf numFmtId="0" fontId="15" fillId="0" borderId="2" xfId="0" applyFont="1" applyFill="1" applyBorder="1" applyAlignment="1">
      <alignment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172" fontId="16" fillId="0" borderId="1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/>
    </xf>
    <xf numFmtId="172" fontId="9" fillId="0" borderId="5" xfId="0" applyNumberFormat="1" applyFont="1" applyFill="1" applyBorder="1" applyAlignment="1">
      <alignment horizontal="right"/>
    </xf>
    <xf numFmtId="172" fontId="18" fillId="0" borderId="0" xfId="0" applyNumberFormat="1" applyFont="1" applyFill="1" applyAlignment="1">
      <alignment horizontal="right"/>
    </xf>
    <xf numFmtId="172" fontId="18" fillId="0" borderId="0" xfId="0" applyNumberFormat="1" applyFont="1" applyFill="1" applyBorder="1" applyAlignment="1">
      <alignment horizontal="right"/>
    </xf>
    <xf numFmtId="0" fontId="15" fillId="0" borderId="24" xfId="0" applyFont="1" applyFill="1" applyBorder="1" applyAlignment="1">
      <alignment wrapText="1"/>
    </xf>
    <xf numFmtId="0" fontId="15" fillId="0" borderId="24" xfId="0" applyFont="1" applyFill="1" applyBorder="1" applyAlignment="1">
      <alignment/>
    </xf>
    <xf numFmtId="172" fontId="15" fillId="0" borderId="2" xfId="0" applyNumberFormat="1" applyFont="1" applyFill="1" applyBorder="1" applyAlignment="1">
      <alignment horizontal="right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/>
    </xf>
    <xf numFmtId="0" fontId="17" fillId="0" borderId="25" xfId="0" applyFont="1" applyFill="1" applyBorder="1" applyAlignment="1">
      <alignment/>
    </xf>
    <xf numFmtId="0" fontId="16" fillId="0" borderId="25" xfId="0" applyFont="1" applyFill="1" applyBorder="1" applyAlignment="1">
      <alignment wrapText="1"/>
    </xf>
    <xf numFmtId="0" fontId="16" fillId="0" borderId="25" xfId="0" applyFont="1" applyFill="1" applyBorder="1" applyAlignment="1">
      <alignment/>
    </xf>
    <xf numFmtId="0" fontId="15" fillId="0" borderId="8" xfId="0" applyFont="1" applyFill="1" applyBorder="1" applyAlignment="1">
      <alignment/>
    </xf>
    <xf numFmtId="0" fontId="15" fillId="0" borderId="5" xfId="0" applyFont="1" applyFill="1" applyBorder="1" applyAlignment="1">
      <alignment/>
    </xf>
    <xf numFmtId="0" fontId="9" fillId="0" borderId="23" xfId="0" applyFont="1" applyFill="1" applyBorder="1" applyAlignment="1">
      <alignment wrapText="1"/>
    </xf>
    <xf numFmtId="0" fontId="9" fillId="0" borderId="23" xfId="0" applyFont="1" applyFill="1" applyBorder="1" applyAlignment="1">
      <alignment/>
    </xf>
    <xf numFmtId="172" fontId="9" fillId="0" borderId="8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right" wrapText="1"/>
    </xf>
    <xf numFmtId="172" fontId="15" fillId="0" borderId="6" xfId="0" applyNumberFormat="1" applyFont="1" applyFill="1" applyBorder="1" applyAlignment="1">
      <alignment horizontal="right"/>
    </xf>
    <xf numFmtId="172" fontId="16" fillId="0" borderId="10" xfId="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wrapText="1"/>
    </xf>
    <xf numFmtId="172" fontId="16" fillId="0" borderId="2" xfId="0" applyNumberFormat="1" applyFont="1" applyFill="1" applyBorder="1" applyAlignment="1">
      <alignment horizontal="center" wrapText="1"/>
    </xf>
    <xf numFmtId="172" fontId="15" fillId="0" borderId="1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go\AGO%20All%20Staff\Corporate%20Team\Finance\Budgets\2003-04\Budget%20Update%20-%20AIMS%20Adjustments\Budget%20and%20Forward%20Estimates%20at%20Budget%202003-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ctuals%202003-04%20&amp;%20Variance%20Explana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go\AGO%20All%20Staff\Corporate%20Team\Finance\Senate%20Q%20on%20Notice\QoN6%204%20Nov%2003%20w%2003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wd Ests to PM&amp;C"/>
      <sheetName val="Commitments to PM&amp;C"/>
      <sheetName val="By Program"/>
      <sheetName val="by Output"/>
      <sheetName val="by Output early work copy"/>
      <sheetName val="by EBS Groupings"/>
      <sheetName val="EBS Summary"/>
      <sheetName val="by EBS Groupings to DOFA"/>
    </sheetNames>
    <sheetDataSet>
      <sheetData sheetId="3">
        <row r="9">
          <cell r="A9" t="str">
            <v> NGS - Vocational Training</v>
          </cell>
          <cell r="C9">
            <v>0.641</v>
          </cell>
          <cell r="D9">
            <v>0.648</v>
          </cell>
          <cell r="E9">
            <v>0.656</v>
          </cell>
        </row>
        <row r="10">
          <cell r="A10" t="str">
            <v> NGS - Life Cycle Assessment</v>
          </cell>
          <cell r="C10">
            <v>0.205</v>
          </cell>
          <cell r="D10">
            <v>0.207</v>
          </cell>
          <cell r="E10">
            <v>0.164</v>
          </cell>
        </row>
        <row r="11">
          <cell r="A11" t="str">
            <v> NGS - Synthetic Gases</v>
          </cell>
          <cell r="C11">
            <v>0.175</v>
          </cell>
          <cell r="D11">
            <v>0.177</v>
          </cell>
          <cell r="E11">
            <v>0.179</v>
          </cell>
        </row>
        <row r="12">
          <cell r="A12" t="str">
            <v> Gr'hse Proj &amp; Abatement Analysis</v>
          </cell>
          <cell r="C12">
            <v>1.41</v>
          </cell>
          <cell r="D12">
            <v>1.426</v>
          </cell>
          <cell r="E12">
            <v>1.444</v>
          </cell>
        </row>
        <row r="13">
          <cell r="A13" t="str">
            <v> Strategic Policy</v>
          </cell>
          <cell r="C13">
            <v>1.037</v>
          </cell>
          <cell r="D13">
            <v>1.049</v>
          </cell>
          <cell r="E13">
            <v>1.062</v>
          </cell>
        </row>
        <row r="14">
          <cell r="A14" t="str">
            <v> Climate Change International</v>
          </cell>
          <cell r="C14">
            <v>2.29</v>
          </cell>
          <cell r="D14">
            <v>2.4050000000000002</v>
          </cell>
          <cell r="E14">
            <v>2.536</v>
          </cell>
        </row>
        <row r="15">
          <cell r="A15" t="str">
            <v> National Sinks</v>
          </cell>
          <cell r="C15">
            <v>1.072</v>
          </cell>
          <cell r="D15">
            <v>1.073</v>
          </cell>
          <cell r="E15">
            <v>1.084</v>
          </cell>
        </row>
        <row r="16">
          <cell r="A16" t="str">
            <v>Market Approaches</v>
          </cell>
          <cell r="C16">
            <v>0.42</v>
          </cell>
          <cell r="D16">
            <v>0.934</v>
          </cell>
        </row>
        <row r="17">
          <cell r="A17" t="str">
            <v>CUC &amp; Parameter Attribution &amp; CSS/PSS Supplementation</v>
          </cell>
          <cell r="C17">
            <v>0.26880000000000004</v>
          </cell>
          <cell r="D17">
            <v>-0.10200000000000001</v>
          </cell>
          <cell r="E17">
            <v>0.05819999999999995</v>
          </cell>
          <cell r="F17">
            <v>0.0576</v>
          </cell>
          <cell r="G17">
            <v>0.0576</v>
          </cell>
          <cell r="H17">
            <v>0.0576</v>
          </cell>
          <cell r="I17">
            <v>0.0576</v>
          </cell>
          <cell r="J17">
            <v>0.0576</v>
          </cell>
        </row>
        <row r="21">
          <cell r="A21" t="str">
            <v>Cities for Climate Protection</v>
          </cell>
          <cell r="C21">
            <v>2.5024566</v>
          </cell>
          <cell r="D21">
            <v>2.77</v>
          </cell>
        </row>
        <row r="22">
          <cell r="A22" t="str">
            <v>Cool Communities</v>
          </cell>
          <cell r="C22">
            <v>1.9</v>
          </cell>
          <cell r="D22">
            <v>1.808</v>
          </cell>
        </row>
        <row r="23">
          <cell r="A23" t="str">
            <v>Greenhouse Challenge</v>
          </cell>
          <cell r="C23">
            <v>4.5086869</v>
          </cell>
          <cell r="D23">
            <v>4.227</v>
          </cell>
        </row>
        <row r="24">
          <cell r="A24" t="str">
            <v>Energy Efficiency Improvement in Commonwealth Operations </v>
          </cell>
          <cell r="C24">
            <v>1.031079</v>
          </cell>
          <cell r="D24">
            <v>0.691</v>
          </cell>
        </row>
        <row r="25">
          <cell r="A25" t="str">
            <v>Greenhouse Friendly</v>
          </cell>
          <cell r="C25">
            <v>0.35</v>
          </cell>
          <cell r="D25">
            <v>0.6</v>
          </cell>
        </row>
        <row r="26">
          <cell r="C26">
            <v>33.690000000000005</v>
          </cell>
          <cell r="D26">
            <v>43.03</v>
          </cell>
          <cell r="E26">
            <v>58.553999999999995</v>
          </cell>
          <cell r="F26">
            <v>72.142</v>
          </cell>
          <cell r="G26">
            <v>49.348</v>
          </cell>
          <cell r="H26">
            <v>22.575</v>
          </cell>
          <cell r="I26">
            <v>9.3</v>
          </cell>
          <cell r="J26">
            <v>19</v>
          </cell>
        </row>
        <row r="27">
          <cell r="C27">
            <v>1.448</v>
          </cell>
        </row>
        <row r="28">
          <cell r="C28">
            <v>-19.05</v>
          </cell>
          <cell r="G28">
            <v>-6.573</v>
          </cell>
          <cell r="J28">
            <v>6.573</v>
          </cell>
        </row>
        <row r="29">
          <cell r="C29">
            <v>0</v>
          </cell>
          <cell r="E29">
            <v>-0.29</v>
          </cell>
          <cell r="F29">
            <v>-5.089</v>
          </cell>
          <cell r="G29">
            <v>-0.928</v>
          </cell>
          <cell r="H29">
            <v>-0.928</v>
          </cell>
        </row>
        <row r="30">
          <cell r="A30" t="str">
            <v>CUC &amp; Parameter Attribution &amp; CSS/PSS Supplementation</v>
          </cell>
          <cell r="C30">
            <v>0.26880000000000004</v>
          </cell>
          <cell r="D30">
            <v>-0.20400000000000001</v>
          </cell>
          <cell r="E30">
            <v>0.05819999999999995</v>
          </cell>
          <cell r="F30">
            <v>0.0576</v>
          </cell>
          <cell r="G30">
            <v>0.0576</v>
          </cell>
          <cell r="H30">
            <v>0.0576</v>
          </cell>
          <cell r="I30">
            <v>0.0576</v>
          </cell>
          <cell r="J30">
            <v>0.0576</v>
          </cell>
        </row>
        <row r="34">
          <cell r="C34">
            <v>2.6838439</v>
          </cell>
          <cell r="D34">
            <v>3.734</v>
          </cell>
        </row>
        <row r="35">
          <cell r="C35">
            <v>0.6084295</v>
          </cell>
        </row>
        <row r="36">
          <cell r="A36" t="str">
            <v>Mandatory Targets for the Uptake of Renewable Energy in Power Supplies</v>
          </cell>
          <cell r="C36">
            <v>0.45887659999999997</v>
          </cell>
          <cell r="D36">
            <v>2.825</v>
          </cell>
        </row>
        <row r="37">
          <cell r="A37" t="str">
            <v>Renewable Energy Equity Fund</v>
          </cell>
          <cell r="C37">
            <v>2.5665506999999996</v>
          </cell>
          <cell r="D37">
            <v>3.047</v>
          </cell>
          <cell r="E37">
            <v>3.3</v>
          </cell>
          <cell r="F37">
            <v>1.465</v>
          </cell>
          <cell r="G37">
            <v>1.098</v>
          </cell>
          <cell r="H37">
            <v>0.302</v>
          </cell>
          <cell r="I37">
            <v>0.182</v>
          </cell>
        </row>
        <row r="38">
          <cell r="C38">
            <v>8.000615699999999</v>
          </cell>
        </row>
        <row r="39">
          <cell r="A39" t="str">
            <v>Renewable Energy Showcase</v>
          </cell>
        </row>
        <row r="40">
          <cell r="A40" t="str">
            <v>Renewable Energy Internet Site</v>
          </cell>
          <cell r="C40">
            <v>0.0445872</v>
          </cell>
        </row>
        <row r="41">
          <cell r="C41">
            <v>5.95</v>
          </cell>
          <cell r="D41">
            <v>7.928</v>
          </cell>
          <cell r="E41">
            <v>10.691</v>
          </cell>
          <cell r="F41">
            <v>15.428</v>
          </cell>
          <cell r="G41">
            <v>17.666</v>
          </cell>
          <cell r="H41">
            <v>3.4779999999999998</v>
          </cell>
        </row>
        <row r="42">
          <cell r="C42">
            <v>5.734</v>
          </cell>
          <cell r="D42">
            <v>2.161</v>
          </cell>
          <cell r="E42">
            <v>0</v>
          </cell>
          <cell r="F42">
            <v>0</v>
          </cell>
        </row>
        <row r="43">
          <cell r="C43">
            <v>0.052</v>
          </cell>
        </row>
        <row r="44">
          <cell r="C44">
            <v>-5.454000000000001</v>
          </cell>
          <cell r="D44">
            <v>-1.8270000000000002</v>
          </cell>
        </row>
        <row r="45">
          <cell r="C45">
            <v>5.95</v>
          </cell>
          <cell r="D45">
            <v>14.018</v>
          </cell>
          <cell r="E45">
            <v>2.289</v>
          </cell>
          <cell r="F45">
            <v>0</v>
          </cell>
        </row>
        <row r="46">
          <cell r="C46">
            <v>1.463</v>
          </cell>
        </row>
        <row r="47">
          <cell r="C47">
            <v>-2.477</v>
          </cell>
          <cell r="E47">
            <v>2.477</v>
          </cell>
        </row>
        <row r="48">
          <cell r="A48" t="str">
            <v>Renewable Remote Power Generation Program</v>
          </cell>
          <cell r="C48">
            <v>17.85</v>
          </cell>
          <cell r="D48">
            <v>16.682</v>
          </cell>
          <cell r="E48">
            <v>29.835</v>
          </cell>
          <cell r="F48">
            <v>25.186</v>
          </cell>
          <cell r="G48">
            <v>23.932</v>
          </cell>
          <cell r="H48">
            <v>23.932</v>
          </cell>
          <cell r="I48">
            <v>23.932</v>
          </cell>
          <cell r="J48">
            <v>3.59</v>
          </cell>
        </row>
        <row r="49">
          <cell r="A49" t="str">
            <v>RRPGP - Rephase Departmental to future years</v>
          </cell>
          <cell r="C49">
            <v>-1.2</v>
          </cell>
          <cell r="F49">
            <v>1.2</v>
          </cell>
        </row>
        <row r="50">
          <cell r="A50" t="str">
            <v>less RRPGP Administered</v>
          </cell>
          <cell r="C50">
            <v>-15.003999999999998</v>
          </cell>
          <cell r="D50">
            <v>-14.282</v>
          </cell>
          <cell r="E50">
            <v>-27.293</v>
          </cell>
          <cell r="F50">
            <v>-25.186</v>
          </cell>
          <cell r="G50">
            <v>-23.932000000000002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Less 2002-03 budget savings*</v>
          </cell>
          <cell r="C51">
            <v>-5.663</v>
          </cell>
        </row>
        <row r="52">
          <cell r="A52" t="str">
            <v> NGS - Travel Demand Management</v>
          </cell>
          <cell r="C52">
            <v>0.641</v>
          </cell>
          <cell r="D52">
            <v>0.648</v>
          </cell>
          <cell r="E52">
            <v>0.656</v>
          </cell>
        </row>
        <row r="53">
          <cell r="A53" t="str">
            <v> Stationary energy supply</v>
          </cell>
          <cell r="C53">
            <v>1.23</v>
          </cell>
          <cell r="D53">
            <v>0.998</v>
          </cell>
          <cell r="E53">
            <v>1.011</v>
          </cell>
        </row>
        <row r="54">
          <cell r="A54" t="str">
            <v> Sustainable transport</v>
          </cell>
          <cell r="C54">
            <v>0.769</v>
          </cell>
          <cell r="D54">
            <v>0.921</v>
          </cell>
          <cell r="E54">
            <v>0.788</v>
          </cell>
        </row>
        <row r="55">
          <cell r="A55" t="str">
            <v>Office of the Renewable Energy Regulator</v>
          </cell>
          <cell r="C55">
            <v>1.688</v>
          </cell>
          <cell r="D55">
            <v>1.4999999999999998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A56" t="str">
            <v>ORER Approp Rec'ble - Comcover</v>
          </cell>
          <cell r="C56">
            <v>0.019</v>
          </cell>
        </row>
        <row r="57">
          <cell r="A57" t="str">
            <v>ORER - CSS/PSS Employer Contributions</v>
          </cell>
          <cell r="D57">
            <v>0.006</v>
          </cell>
          <cell r="E57">
            <v>0.006</v>
          </cell>
          <cell r="F57">
            <v>0.006</v>
          </cell>
          <cell r="G57">
            <v>0.006</v>
          </cell>
          <cell r="H57">
            <v>0.006</v>
          </cell>
          <cell r="I57">
            <v>0.006</v>
          </cell>
          <cell r="J57">
            <v>0.006</v>
          </cell>
        </row>
        <row r="58">
          <cell r="A58" t="str">
            <v>CUC &amp; Parameter Attribution &amp; CSS/PSS Supplementation</v>
          </cell>
          <cell r="C58">
            <v>0.26880000000000004</v>
          </cell>
          <cell r="D58">
            <v>-0.10200000000000001</v>
          </cell>
          <cell r="E58">
            <v>0.05819999999999995</v>
          </cell>
          <cell r="F58">
            <v>0.0576</v>
          </cell>
          <cell r="G58">
            <v>0.0576</v>
          </cell>
          <cell r="H58">
            <v>0.0576</v>
          </cell>
          <cell r="I58">
            <v>0.0576</v>
          </cell>
          <cell r="J58">
            <v>0.0576</v>
          </cell>
        </row>
        <row r="62">
          <cell r="A62" t="str">
            <v>Bush For Greenhouse</v>
          </cell>
          <cell r="C62">
            <v>1.0227188999999999</v>
          </cell>
        </row>
        <row r="63">
          <cell r="A63" t="str">
            <v>National Carbon Accounting System for Land Based Sources and Sinks</v>
          </cell>
          <cell r="C63">
            <v>5.318</v>
          </cell>
          <cell r="D63">
            <v>2.672</v>
          </cell>
        </row>
        <row r="65">
          <cell r="A65" t="str">
            <v>CUC &amp; Parameter Attribution &amp; CSS/PSS Supplementation</v>
          </cell>
          <cell r="C65">
            <v>0.26880000000000004</v>
          </cell>
          <cell r="E65">
            <v>0.05819999999999995</v>
          </cell>
          <cell r="F65">
            <v>0.0576</v>
          </cell>
          <cell r="G65">
            <v>0.0576</v>
          </cell>
          <cell r="H65">
            <v>0.0576</v>
          </cell>
          <cell r="I65">
            <v>0.0576</v>
          </cell>
          <cell r="J65">
            <v>0.0576</v>
          </cell>
        </row>
        <row r="69">
          <cell r="A69" t="str">
            <v>Greenhouse Science</v>
          </cell>
          <cell r="C69">
            <v>3.8493616</v>
          </cell>
          <cell r="D69">
            <v>4.096</v>
          </cell>
        </row>
        <row r="70">
          <cell r="A70" t="str">
            <v> NGGI</v>
          </cell>
          <cell r="C70">
            <v>1.99</v>
          </cell>
          <cell r="D70">
            <v>1.992</v>
          </cell>
          <cell r="E70">
            <v>2.013</v>
          </cell>
        </row>
        <row r="71">
          <cell r="A71" t="str">
            <v>Impacts and Adaptations</v>
          </cell>
          <cell r="D71">
            <v>0.643</v>
          </cell>
        </row>
        <row r="72">
          <cell r="A72" t="str">
            <v>CUC &amp; Parameter Attribution &amp; CSS/PSS Supplementation</v>
          </cell>
          <cell r="C72">
            <v>0.26880000000000004</v>
          </cell>
          <cell r="D72">
            <v>-0.10200000000000001</v>
          </cell>
          <cell r="E72">
            <v>0.05819999999999995</v>
          </cell>
          <cell r="F72">
            <v>0.0576</v>
          </cell>
          <cell r="G72">
            <v>0.0576</v>
          </cell>
          <cell r="H72">
            <v>0.0576</v>
          </cell>
          <cell r="I72">
            <v>0.0576</v>
          </cell>
          <cell r="J72">
            <v>0.0576</v>
          </cell>
        </row>
        <row r="100">
          <cell r="C100">
            <v>5.454000000000001</v>
          </cell>
          <cell r="D100">
            <v>1.8270000000000002</v>
          </cell>
        </row>
        <row r="111">
          <cell r="C111">
            <v>15.003999999999998</v>
          </cell>
          <cell r="D111">
            <v>14.282</v>
          </cell>
          <cell r="E111">
            <v>27.293</v>
          </cell>
          <cell r="F111">
            <v>25.186</v>
          </cell>
          <cell r="G111">
            <v>23.932000000000002</v>
          </cell>
        </row>
        <row r="115">
          <cell r="C115">
            <v>93.5232066</v>
          </cell>
          <cell r="D115">
            <v>124.40600000000003</v>
          </cell>
          <cell r="E115">
            <v>118.74599999999998</v>
          </cell>
          <cell r="F115">
            <v>110.62599999999998</v>
          </cell>
          <cell r="G115">
            <v>84.837</v>
          </cell>
          <cell r="H115">
            <v>49.653</v>
          </cell>
          <cell r="I115">
            <v>33.708000000000006</v>
          </cell>
          <cell r="J115">
            <v>29.457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tuals &amp; Var Explanations"/>
      <sheetName val="Workings "/>
      <sheetName val="Overhead attributions"/>
      <sheetName val="At Budget"/>
    </sheetNames>
    <sheetDataSet>
      <sheetData sheetId="1">
        <row r="18">
          <cell r="D18">
            <v>4.311</v>
          </cell>
        </row>
        <row r="26">
          <cell r="D26">
            <v>3.525</v>
          </cell>
        </row>
        <row r="40">
          <cell r="D40">
            <v>7.557</v>
          </cell>
        </row>
        <row r="46">
          <cell r="D46">
            <v>2.355</v>
          </cell>
        </row>
        <row r="51">
          <cell r="D51">
            <v>9.238</v>
          </cell>
        </row>
        <row r="57">
          <cell r="D57">
            <v>7.552</v>
          </cell>
        </row>
        <row r="63">
          <cell r="D63">
            <v>19.759</v>
          </cell>
        </row>
        <row r="70">
          <cell r="D70">
            <v>3.692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ON6 03-04"/>
      <sheetName val="Sheet1"/>
    </sheetNames>
    <sheetDataSet>
      <sheetData sheetId="1">
        <row r="2">
          <cell r="F2">
            <v>2776689.7251003217</v>
          </cell>
        </row>
        <row r="3">
          <cell r="F3">
            <v>1338785.0724994896</v>
          </cell>
        </row>
        <row r="4">
          <cell r="F4">
            <v>199607.6985422448</v>
          </cell>
        </row>
        <row r="5">
          <cell r="F5">
            <v>1094316.2204833208</v>
          </cell>
        </row>
        <row r="6">
          <cell r="F6">
            <v>467077.3014996799</v>
          </cell>
        </row>
        <row r="7">
          <cell r="F7">
            <v>1291891.8091313893</v>
          </cell>
        </row>
        <row r="8">
          <cell r="F8">
            <v>105027.67436133629</v>
          </cell>
        </row>
        <row r="9">
          <cell r="F9">
            <v>716342.9747235872</v>
          </cell>
        </row>
        <row r="10">
          <cell r="F10">
            <v>222560.90566046248</v>
          </cell>
        </row>
        <row r="11">
          <cell r="F11">
            <v>16744.13811012104</v>
          </cell>
        </row>
        <row r="12">
          <cell r="F12">
            <v>696346.4919823812</v>
          </cell>
        </row>
        <row r="13">
          <cell r="F13">
            <v>1506000</v>
          </cell>
        </row>
        <row r="14">
          <cell r="F14">
            <v>64831.362892729565</v>
          </cell>
        </row>
        <row r="17">
          <cell r="F17">
            <v>661539.3426235588</v>
          </cell>
        </row>
        <row r="18">
          <cell r="F18">
            <v>522861.2597778411</v>
          </cell>
        </row>
        <row r="19">
          <cell r="F19">
            <v>103494.98447810856</v>
          </cell>
        </row>
        <row r="20">
          <cell r="F20">
            <v>2095657.5965351693</v>
          </cell>
        </row>
        <row r="23">
          <cell r="F23">
            <v>247970.83858712594</v>
          </cell>
        </row>
        <row r="24">
          <cell r="F24">
            <v>954489.587323945</v>
          </cell>
        </row>
        <row r="25">
          <cell r="F25">
            <v>46943.2688970905</v>
          </cell>
        </row>
        <row r="26">
          <cell r="F26">
            <v>48540.88202042949</v>
          </cell>
        </row>
        <row r="27">
          <cell r="F27">
            <v>1931818.088275959</v>
          </cell>
        </row>
        <row r="28">
          <cell r="F28">
            <v>930336.5764937078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8.7109375" style="46" customWidth="1"/>
    <col min="2" max="2" width="11.7109375" style="47" customWidth="1"/>
    <col min="3" max="3" width="11.7109375" style="48" customWidth="1"/>
    <col min="4" max="16384" width="9.140625" style="46" customWidth="1"/>
  </cols>
  <sheetData>
    <row r="1" spans="1:3" s="45" customFormat="1" ht="15.75">
      <c r="A1" s="42" t="s">
        <v>73</v>
      </c>
      <c r="B1" s="43"/>
      <c r="C1" s="44"/>
    </row>
    <row r="2" ht="16.5" thickBot="1">
      <c r="A2" s="82" t="s">
        <v>63</v>
      </c>
    </row>
    <row r="3" spans="1:3" ht="58.5" thickBot="1">
      <c r="A3" s="49" t="s">
        <v>64</v>
      </c>
      <c r="B3" s="50" t="s">
        <v>65</v>
      </c>
      <c r="C3" s="51" t="s">
        <v>66</v>
      </c>
    </row>
    <row r="4" spans="1:4" ht="15">
      <c r="A4" s="52"/>
      <c r="B4" s="53" t="s">
        <v>14</v>
      </c>
      <c r="C4" s="54" t="s">
        <v>14</v>
      </c>
      <c r="D4" s="55"/>
    </row>
    <row r="5" spans="1:3" s="55" customFormat="1" ht="14.25">
      <c r="A5" s="56" t="s">
        <v>67</v>
      </c>
      <c r="B5" s="57"/>
      <c r="C5" s="54"/>
    </row>
    <row r="6" spans="1:3" s="55" customFormat="1" ht="15">
      <c r="A6" s="58" t="s">
        <v>16</v>
      </c>
      <c r="B6" s="59">
        <v>43.03</v>
      </c>
      <c r="C6" s="60">
        <f>+'[3]Sheet1'!F2/1000000</f>
        <v>2.7766897251003217</v>
      </c>
    </row>
    <row r="7" spans="1:3" ht="15">
      <c r="A7" s="58" t="s">
        <v>20</v>
      </c>
      <c r="B7" s="59">
        <v>14.018</v>
      </c>
      <c r="C7" s="60">
        <f>+'[3]Sheet1'!F3/1000000</f>
        <v>1.3387850724994896</v>
      </c>
    </row>
    <row r="8" spans="1:3" ht="15">
      <c r="A8" s="58" t="s">
        <v>24</v>
      </c>
      <c r="B8" s="59">
        <v>0</v>
      </c>
      <c r="C8" s="60">
        <f>+'[3]Sheet1'!F4/1000000</f>
        <v>0.19960769854224478</v>
      </c>
    </row>
    <row r="9" spans="1:3" ht="15">
      <c r="A9" s="58" t="s">
        <v>25</v>
      </c>
      <c r="B9" s="59">
        <v>5.761</v>
      </c>
      <c r="C9" s="60">
        <f>+'[3]Sheet1'!F5/1000000</f>
        <v>1.0943162204833208</v>
      </c>
    </row>
    <row r="10" spans="1:3" ht="15">
      <c r="A10" s="58" t="s">
        <v>29</v>
      </c>
      <c r="B10" s="59">
        <v>4.327999999999999</v>
      </c>
      <c r="C10" s="60">
        <f>+'[3]Sheet1'!F6/1000000</f>
        <v>0.4670773014996799</v>
      </c>
    </row>
    <row r="11" spans="1:3" ht="15">
      <c r="A11" s="58" t="str">
        <f>'[1]by Output'!A23</f>
        <v>Greenhouse Challenge</v>
      </c>
      <c r="B11" s="59">
        <v>4.227</v>
      </c>
      <c r="C11" s="60">
        <f>+'[3]Sheet1'!F7/1000000</f>
        <v>1.2918918091313893</v>
      </c>
    </row>
    <row r="12" spans="1:3" ht="30">
      <c r="A12" s="58" t="str">
        <f>'[1]by Output'!A24</f>
        <v>Energy Efficiency Improvement in Commonwealth Operations </v>
      </c>
      <c r="B12" s="59">
        <v>0.691</v>
      </c>
      <c r="C12" s="60">
        <f>+'[3]Sheet1'!F8/1000000</f>
        <v>0.1050276743613363</v>
      </c>
    </row>
    <row r="13" spans="1:3" ht="15">
      <c r="A13" s="58" t="s">
        <v>30</v>
      </c>
      <c r="B13" s="59">
        <v>3.734</v>
      </c>
      <c r="C13" s="60">
        <f>+'[3]Sheet1'!F9/1000000</f>
        <v>0.7163429747235872</v>
      </c>
    </row>
    <row r="14" spans="1:3" ht="15">
      <c r="A14" s="58" t="str">
        <f>'[1]by Output'!A37</f>
        <v>Renewable Energy Equity Fund</v>
      </c>
      <c r="B14" s="59">
        <v>3.047</v>
      </c>
      <c r="C14" s="60">
        <f>+'[3]Sheet1'!F10/1000000</f>
        <v>0.22256090566046247</v>
      </c>
    </row>
    <row r="15" spans="1:3" ht="15">
      <c r="A15" s="58" t="str">
        <f>'[1]by Output'!A40</f>
        <v>Renewable Energy Internet Site</v>
      </c>
      <c r="B15" s="59">
        <v>0</v>
      </c>
      <c r="C15" s="60">
        <f>+'[3]Sheet1'!F11/1000000</f>
        <v>0.01674413811012104</v>
      </c>
    </row>
    <row r="16" spans="1:3" ht="30">
      <c r="A16" s="58" t="s">
        <v>68</v>
      </c>
      <c r="B16" s="59">
        <v>2.825</v>
      </c>
      <c r="C16" s="60">
        <f>+'[3]Sheet1'!F12/1000000</f>
        <v>0.6963464919823812</v>
      </c>
    </row>
    <row r="17" spans="1:3" ht="15">
      <c r="A17" s="58" t="str">
        <f>'[1]by Output'!A55</f>
        <v>Office of the Renewable Energy Regulator</v>
      </c>
      <c r="B17" s="59">
        <v>1.506</v>
      </c>
      <c r="C17" s="60">
        <f>+'[3]Sheet1'!F13/1000000</f>
        <v>1.506</v>
      </c>
    </row>
    <row r="18" spans="1:3" ht="15">
      <c r="A18" s="58" t="str">
        <f>'[1]by Output'!A62</f>
        <v>Bush For Greenhouse</v>
      </c>
      <c r="B18" s="59">
        <v>0</v>
      </c>
      <c r="C18" s="60">
        <f>+'[3]Sheet1'!F14/1000000</f>
        <v>0.06483136289272956</v>
      </c>
    </row>
    <row r="19" spans="1:3" s="62" customFormat="1" ht="15">
      <c r="A19" s="61" t="s">
        <v>36</v>
      </c>
      <c r="B19" s="59">
        <v>-0.30600000000000005</v>
      </c>
      <c r="C19" s="60">
        <v>0</v>
      </c>
    </row>
    <row r="20" spans="1:3" s="55" customFormat="1" ht="15">
      <c r="A20" s="63" t="s">
        <v>69</v>
      </c>
      <c r="B20" s="64">
        <f>SUBTOTAL(9,B3:B19)</f>
        <v>82.861</v>
      </c>
      <c r="C20" s="65">
        <f>SUBTOTAL(9,C3:C19)</f>
        <v>10.496221374987062</v>
      </c>
    </row>
    <row r="21" spans="1:3" s="55" customFormat="1" ht="14.25">
      <c r="A21" s="56"/>
      <c r="B21" s="66"/>
      <c r="C21" s="67"/>
    </row>
    <row r="22" spans="1:3" ht="15">
      <c r="A22" s="56" t="s">
        <v>38</v>
      </c>
      <c r="B22" s="59"/>
      <c r="C22" s="60"/>
    </row>
    <row r="23" spans="1:3" ht="15">
      <c r="A23" s="58" t="str">
        <f>'[1]by Output'!A21</f>
        <v>Cities for Climate Protection</v>
      </c>
      <c r="B23" s="59">
        <v>2.77</v>
      </c>
      <c r="C23" s="60">
        <f>+'[3]Sheet1'!F17/1000000</f>
        <v>0.6615393426235588</v>
      </c>
    </row>
    <row r="24" spans="1:3" ht="15">
      <c r="A24" s="58" t="str">
        <f>'[1]by Output'!A22</f>
        <v>Cool Communities</v>
      </c>
      <c r="B24" s="59">
        <v>1.808</v>
      </c>
      <c r="C24" s="60">
        <f>+'[3]Sheet1'!F18/1000000</f>
        <v>0.5228612597778411</v>
      </c>
    </row>
    <row r="25" spans="1:3" ht="15">
      <c r="A25" s="58" t="str">
        <f>'[1]by Output'!A25</f>
        <v>Greenhouse Friendly</v>
      </c>
      <c r="B25" s="59">
        <v>0.6</v>
      </c>
      <c r="C25" s="60">
        <f>+'[3]Sheet1'!F19/1000000</f>
        <v>0.10349498447810855</v>
      </c>
    </row>
    <row r="26" spans="1:3" s="68" customFormat="1" ht="15">
      <c r="A26" s="58" t="s">
        <v>41</v>
      </c>
      <c r="B26" s="59">
        <v>16.682</v>
      </c>
      <c r="C26" s="60">
        <f>+'[3]Sheet1'!F20/1000000</f>
        <v>2.0956575965351694</v>
      </c>
    </row>
    <row r="27" spans="1:3" s="55" customFormat="1" ht="15">
      <c r="A27" s="63" t="s">
        <v>42</v>
      </c>
      <c r="B27" s="64">
        <f>SUBTOTAL(9,B23:B26)</f>
        <v>21.86</v>
      </c>
      <c r="C27" s="65">
        <f>SUBTOTAL(9,C23:C26)</f>
        <v>3.383553183414678</v>
      </c>
    </row>
    <row r="28" spans="1:3" ht="15">
      <c r="A28" s="61"/>
      <c r="B28" s="59"/>
      <c r="C28" s="60"/>
    </row>
    <row r="29" spans="1:3" ht="15">
      <c r="A29" s="56" t="s">
        <v>43</v>
      </c>
      <c r="B29" s="59"/>
      <c r="C29" s="60"/>
    </row>
    <row r="30" spans="1:3" ht="15">
      <c r="A30" s="58" t="s">
        <v>45</v>
      </c>
      <c r="B30" s="59">
        <v>6.074</v>
      </c>
      <c r="C30" s="60">
        <f>+'[3]Sheet1'!F24/1000000</f>
        <v>0.9544895873239451</v>
      </c>
    </row>
    <row r="31" spans="1:3" ht="30">
      <c r="A31" s="58" t="s">
        <v>70</v>
      </c>
      <c r="B31" s="59">
        <v>5.47</v>
      </c>
      <c r="C31" s="60">
        <f>+'[3]Sheet1'!F28/1000000</f>
        <v>0.9303365764937078</v>
      </c>
    </row>
    <row r="32" spans="1:3" ht="15">
      <c r="A32" s="58" t="str">
        <f>'[1]by Output'!A69</f>
        <v>Greenhouse Science</v>
      </c>
      <c r="B32" s="59">
        <v>4.096</v>
      </c>
      <c r="C32" s="60">
        <f>+'[3]Sheet1'!F25/1000000</f>
        <v>0.0469432688970905</v>
      </c>
    </row>
    <row r="33" spans="1:3" ht="30">
      <c r="A33" s="58" t="str">
        <f>'[1]by Output'!A63</f>
        <v>National Carbon Accounting System for Land Based Sources and Sinks</v>
      </c>
      <c r="B33" s="59">
        <v>2.672</v>
      </c>
      <c r="C33" s="60">
        <f>+'[3]Sheet1'!F27/1000000</f>
        <v>1.931818088275959</v>
      </c>
    </row>
    <row r="34" spans="1:3" s="55" customFormat="1" ht="15">
      <c r="A34" s="58" t="str">
        <f>'[1]by Output'!A16</f>
        <v>Market Approaches</v>
      </c>
      <c r="B34" s="59">
        <v>0.934</v>
      </c>
      <c r="C34" s="60">
        <f>+'[3]Sheet1'!F23/1000000</f>
        <v>0.24797083858712593</v>
      </c>
    </row>
    <row r="35" spans="1:3" s="55" customFormat="1" ht="15">
      <c r="A35" s="58" t="str">
        <f>'[1]by Output'!A71</f>
        <v>Impacts and Adaptations</v>
      </c>
      <c r="B35" s="69">
        <v>0.643</v>
      </c>
      <c r="C35" s="70">
        <f>+'[3]Sheet1'!F26/1000000</f>
        <v>0.04854088202042949</v>
      </c>
    </row>
    <row r="36" spans="1:3" ht="15">
      <c r="A36" s="58" t="s">
        <v>36</v>
      </c>
      <c r="B36" s="69">
        <v>-0.20400000000000001</v>
      </c>
      <c r="C36" s="70">
        <v>0</v>
      </c>
    </row>
    <row r="37" spans="1:3" s="55" customFormat="1" ht="15">
      <c r="A37" s="63" t="s">
        <v>52</v>
      </c>
      <c r="B37" s="64">
        <f>SUBTOTAL(9,B30:B36)</f>
        <v>19.685000000000002</v>
      </c>
      <c r="C37" s="71">
        <f>SUBTOTAL(9,C30:C36)</f>
        <v>4.160099241598258</v>
      </c>
    </row>
    <row r="38" spans="1:3" ht="15">
      <c r="A38" s="61"/>
      <c r="B38" s="59"/>
      <c r="C38" s="60"/>
    </row>
    <row r="39" spans="1:3" s="55" customFormat="1" ht="15" thickBot="1">
      <c r="A39" s="72" t="s">
        <v>71</v>
      </c>
      <c r="B39" s="73">
        <f>SUBTOTAL(9,B3:B38)</f>
        <v>124.406</v>
      </c>
      <c r="C39" s="74">
        <f>SUBTOTAL(9,C3:C38)</f>
        <v>18.0398738</v>
      </c>
    </row>
    <row r="41" spans="2:3" s="75" customFormat="1" ht="15">
      <c r="B41" s="76"/>
      <c r="C41" s="77"/>
    </row>
    <row r="42" spans="2:3" s="75" customFormat="1" ht="15">
      <c r="B42" s="76"/>
      <c r="C42" s="77"/>
    </row>
  </sheetData>
  <printOptions/>
  <pageMargins left="1.1811023622047245" right="0.15748031496062992" top="1.1811023622047245" bottom="0.4330708661417323" header="0.2362204724409449" footer="0.15748031496062992"/>
  <pageSetup fitToHeight="1" fitToWidth="1" horizontalDpi="300" verticalDpi="300" orientation="portrait" paperSize="9" r:id="rId1"/>
  <headerFooter alignWithMargins="0">
    <oddHeader>&amp;CSenate Environment, Communications, Information Technology &amp; the Arts Legislation Committee
Answers to Questions on Notice
Environment and Heritage
Budget Supplementary Estimates 2003-2004 (4 Nov 2003)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L555"/>
  <sheetViews>
    <sheetView tabSelected="1" zoomScale="75" zoomScaleNormal="75" workbookViewId="0" topLeftCell="A1">
      <selection activeCell="Q15" sqref="Q15"/>
    </sheetView>
  </sheetViews>
  <sheetFormatPr defaultColWidth="9.140625" defaultRowHeight="12.75"/>
  <cols>
    <col min="1" max="1" width="58.7109375" style="4" customWidth="1"/>
    <col min="2" max="2" width="14.00390625" style="1" hidden="1" customWidth="1"/>
    <col min="3" max="3" width="10.28125" style="2" bestFit="1" customWidth="1"/>
    <col min="4" max="4" width="10.28125" style="14" customWidth="1"/>
    <col min="5" max="5" width="10.28125" style="2" hidden="1" customWidth="1"/>
    <col min="6" max="8" width="9.8515625" style="2" hidden="1" customWidth="1"/>
    <col min="9" max="12" width="0" style="2" hidden="1" customWidth="1"/>
    <col min="13" max="16384" width="9.140625" style="1" customWidth="1"/>
  </cols>
  <sheetData>
    <row r="10" ht="15.75">
      <c r="A10" s="42" t="s">
        <v>72</v>
      </c>
    </row>
    <row r="11" spans="1:4" ht="15.75">
      <c r="A11" s="83" t="s">
        <v>0</v>
      </c>
      <c r="B11" s="84"/>
      <c r="C11" s="85"/>
      <c r="D11" s="86"/>
    </row>
    <row r="12" spans="1:12" ht="25.5">
      <c r="A12" s="88" t="s">
        <v>1</v>
      </c>
      <c r="B12" s="89" t="s">
        <v>2</v>
      </c>
      <c r="C12" s="133" t="s">
        <v>3</v>
      </c>
      <c r="D12" s="133" t="s">
        <v>4</v>
      </c>
      <c r="E12" s="3"/>
      <c r="F12" s="79" t="s">
        <v>5</v>
      </c>
      <c r="G12" s="80"/>
      <c r="H12" s="80"/>
      <c r="I12" s="80"/>
      <c r="J12" s="80"/>
      <c r="K12" s="80"/>
      <c r="L12" s="81"/>
    </row>
    <row r="13" spans="1:12" ht="12.75">
      <c r="A13" s="122"/>
      <c r="B13" s="90" t="s">
        <v>6</v>
      </c>
      <c r="C13" s="131" t="s">
        <v>6</v>
      </c>
      <c r="D13" s="131" t="s">
        <v>6</v>
      </c>
      <c r="E13" s="6"/>
      <c r="F13" s="6" t="s">
        <v>7</v>
      </c>
      <c r="G13" s="5" t="s">
        <v>8</v>
      </c>
      <c r="H13" s="7" t="s">
        <v>9</v>
      </c>
      <c r="I13" s="7" t="s">
        <v>10</v>
      </c>
      <c r="J13" s="7" t="s">
        <v>11</v>
      </c>
      <c r="K13" s="7" t="s">
        <v>12</v>
      </c>
      <c r="L13" s="7" t="s">
        <v>13</v>
      </c>
    </row>
    <row r="14" spans="1:12" ht="12.75">
      <c r="A14" s="132"/>
      <c r="B14" s="90" t="s">
        <v>14</v>
      </c>
      <c r="C14" s="91" t="s">
        <v>14</v>
      </c>
      <c r="D14" s="91" t="s">
        <v>14</v>
      </c>
      <c r="E14" s="9"/>
      <c r="F14" s="9" t="s">
        <v>14</v>
      </c>
      <c r="G14" s="8" t="s">
        <v>14</v>
      </c>
      <c r="H14" s="10" t="s">
        <v>14</v>
      </c>
      <c r="I14" s="10" t="s">
        <v>14</v>
      </c>
      <c r="J14" s="10" t="s">
        <v>14</v>
      </c>
      <c r="K14" s="10" t="s">
        <v>14</v>
      </c>
      <c r="L14" s="10" t="s">
        <v>14</v>
      </c>
    </row>
    <row r="15" spans="1:12" s="13" customFormat="1" ht="15.75">
      <c r="A15" s="135" t="s">
        <v>15</v>
      </c>
      <c r="B15" s="82"/>
      <c r="C15" s="134"/>
      <c r="D15" s="134"/>
      <c r="E15" s="12"/>
      <c r="F15" s="12"/>
      <c r="G15" s="12"/>
      <c r="H15" s="12"/>
      <c r="I15" s="12"/>
      <c r="J15" s="12"/>
      <c r="K15" s="12"/>
      <c r="L15" s="12"/>
    </row>
    <row r="16" spans="1:12" ht="12.75" hidden="1">
      <c r="A16" s="94" t="s">
        <v>16</v>
      </c>
      <c r="B16" s="94"/>
      <c r="C16" s="86">
        <f>'[1]by Output'!C26</f>
        <v>33.690000000000005</v>
      </c>
      <c r="D16" s="86"/>
      <c r="E16" s="14"/>
      <c r="F16" s="14">
        <f>'[1]by Output'!D26</f>
        <v>43.03</v>
      </c>
      <c r="G16" s="14">
        <f>'[1]by Output'!E26</f>
        <v>58.553999999999995</v>
      </c>
      <c r="H16" s="14">
        <f>'[1]by Output'!F26</f>
        <v>72.142</v>
      </c>
      <c r="I16" s="14">
        <f>'[1]by Output'!G26</f>
        <v>49.348</v>
      </c>
      <c r="J16" s="14">
        <f>'[1]by Output'!H26</f>
        <v>22.575</v>
      </c>
      <c r="K16" s="14">
        <f>'[1]by Output'!I26</f>
        <v>9.3</v>
      </c>
      <c r="L16" s="14">
        <f>'[1]by Output'!J26</f>
        <v>19</v>
      </c>
    </row>
    <row r="17" spans="1:12" ht="12.75" hidden="1">
      <c r="A17" s="94" t="s">
        <v>17</v>
      </c>
      <c r="B17" s="94"/>
      <c r="C17" s="86">
        <f>'[1]by Output'!C27</f>
        <v>1.448</v>
      </c>
      <c r="D17" s="86"/>
      <c r="E17" s="14"/>
      <c r="F17" s="14">
        <f>'[1]by Output'!D27</f>
        <v>0</v>
      </c>
      <c r="G17" s="14">
        <f>'[1]by Output'!E27</f>
        <v>0</v>
      </c>
      <c r="H17" s="14">
        <f>'[1]by Output'!F27</f>
        <v>0</v>
      </c>
      <c r="I17" s="14">
        <f>'[1]by Output'!G27</f>
        <v>0</v>
      </c>
      <c r="J17" s="14">
        <f>'[1]by Output'!H27</f>
        <v>0</v>
      </c>
      <c r="K17" s="14">
        <f>'[1]by Output'!I27</f>
        <v>0</v>
      </c>
      <c r="L17" s="14">
        <f>'[1]by Output'!J27</f>
        <v>0</v>
      </c>
    </row>
    <row r="18" spans="1:12" ht="12.75" hidden="1">
      <c r="A18" s="94" t="s">
        <v>18</v>
      </c>
      <c r="B18" s="94"/>
      <c r="C18" s="86">
        <f>'[1]by Output'!C28</f>
        <v>-19.05</v>
      </c>
      <c r="D18" s="86"/>
      <c r="E18" s="14"/>
      <c r="F18" s="14">
        <f>'[1]by Output'!D28</f>
        <v>0</v>
      </c>
      <c r="G18" s="14">
        <f>'[1]by Output'!E28</f>
        <v>0</v>
      </c>
      <c r="H18" s="14">
        <f>'[1]by Output'!F28</f>
        <v>0</v>
      </c>
      <c r="I18" s="14">
        <f>'[1]by Output'!G28</f>
        <v>-6.573</v>
      </c>
      <c r="J18" s="14">
        <f>'[1]by Output'!H28</f>
        <v>0</v>
      </c>
      <c r="K18" s="14">
        <f>'[1]by Output'!I28</f>
        <v>0</v>
      </c>
      <c r="L18" s="14">
        <f>'[1]by Output'!J28</f>
        <v>6.573</v>
      </c>
    </row>
    <row r="19" spans="1:12" ht="12.75" hidden="1">
      <c r="A19" s="95" t="s">
        <v>19</v>
      </c>
      <c r="B19" s="95"/>
      <c r="C19" s="86">
        <f>'[1]by Output'!C29</f>
        <v>0</v>
      </c>
      <c r="D19" s="86"/>
      <c r="E19" s="14"/>
      <c r="F19" s="14">
        <f>'[1]by Output'!D29</f>
        <v>0</v>
      </c>
      <c r="G19" s="14">
        <f>'[1]by Output'!E29</f>
        <v>-0.29</v>
      </c>
      <c r="H19" s="14">
        <f>'[1]by Output'!F29</f>
        <v>-5.089</v>
      </c>
      <c r="I19" s="14">
        <f>'[1]by Output'!G29</f>
        <v>-0.928</v>
      </c>
      <c r="J19" s="14">
        <f>'[1]by Output'!H29</f>
        <v>-0.928</v>
      </c>
      <c r="K19" s="14">
        <f>'[1]by Output'!I29</f>
        <v>0</v>
      </c>
      <c r="L19" s="14">
        <f>'[1]by Output'!J29</f>
        <v>0</v>
      </c>
    </row>
    <row r="20" spans="1:12" s="13" customFormat="1" ht="12.75">
      <c r="A20" s="96" t="s">
        <v>16</v>
      </c>
      <c r="B20" s="97"/>
      <c r="C20" s="98">
        <f>SUM(C16:C19)</f>
        <v>16.088000000000005</v>
      </c>
      <c r="D20" s="98">
        <f>7.198+2</f>
        <v>9.198</v>
      </c>
      <c r="E20" s="16"/>
      <c r="F20" s="15">
        <f aca="true" t="shared" si="0" ref="F20:L20">SUM(F16:F19)</f>
        <v>43.03</v>
      </c>
      <c r="G20" s="15">
        <f t="shared" si="0"/>
        <v>58.263999999999996</v>
      </c>
      <c r="H20" s="17">
        <f t="shared" si="0"/>
        <v>67.053</v>
      </c>
      <c r="I20" s="15">
        <f t="shared" si="0"/>
        <v>41.847</v>
      </c>
      <c r="J20" s="15">
        <f t="shared" si="0"/>
        <v>21.647</v>
      </c>
      <c r="K20" s="15">
        <f t="shared" si="0"/>
        <v>9.3</v>
      </c>
      <c r="L20" s="15">
        <f t="shared" si="0"/>
        <v>25.573</v>
      </c>
    </row>
    <row r="21" spans="1:12" ht="12.75" hidden="1">
      <c r="A21" s="99" t="s">
        <v>20</v>
      </c>
      <c r="B21" s="99"/>
      <c r="C21" s="100">
        <f>'[1]by Output'!C45</f>
        <v>5.95</v>
      </c>
      <c r="D21" s="98"/>
      <c r="E21" s="19"/>
      <c r="F21" s="18">
        <f>'[1]by Output'!D45</f>
        <v>14.018</v>
      </c>
      <c r="G21" s="18">
        <f>'[1]by Output'!E45</f>
        <v>2.289</v>
      </c>
      <c r="H21" s="14">
        <f>'[1]by Output'!F45</f>
        <v>0</v>
      </c>
      <c r="I21" s="18">
        <f>'[1]by Output'!G45</f>
        <v>0</v>
      </c>
      <c r="J21" s="18">
        <f>'[1]by Output'!H45</f>
        <v>0</v>
      </c>
      <c r="K21" s="18">
        <f>'[1]by Output'!I45</f>
        <v>0</v>
      </c>
      <c r="L21" s="18">
        <f>'[1]by Output'!J45</f>
        <v>0</v>
      </c>
    </row>
    <row r="22" spans="1:12" ht="12.75" hidden="1">
      <c r="A22" s="99" t="s">
        <v>21</v>
      </c>
      <c r="B22" s="99"/>
      <c r="C22" s="100">
        <f>'[1]by Output'!C46</f>
        <v>1.463</v>
      </c>
      <c r="D22" s="98"/>
      <c r="E22" s="19"/>
      <c r="F22" s="18">
        <f>'[1]by Output'!D46</f>
        <v>0</v>
      </c>
      <c r="G22" s="18">
        <f>'[1]by Output'!E46</f>
        <v>0</v>
      </c>
      <c r="H22" s="14">
        <f>'[1]by Output'!F46</f>
        <v>0</v>
      </c>
      <c r="I22" s="18">
        <f>'[1]by Output'!G46</f>
        <v>0</v>
      </c>
      <c r="J22" s="18">
        <f>'[1]by Output'!H46</f>
        <v>0</v>
      </c>
      <c r="K22" s="18">
        <f>'[1]by Output'!I46</f>
        <v>0</v>
      </c>
      <c r="L22" s="18">
        <f>'[1]by Output'!J46</f>
        <v>0</v>
      </c>
    </row>
    <row r="23" spans="1:12" ht="12.75" hidden="1">
      <c r="A23" s="99" t="s">
        <v>22</v>
      </c>
      <c r="B23" s="99"/>
      <c r="C23" s="100">
        <f>'[1]by Output'!C47</f>
        <v>-2.477</v>
      </c>
      <c r="D23" s="98"/>
      <c r="E23" s="19"/>
      <c r="F23" s="18">
        <f>'[1]by Output'!D47</f>
        <v>0</v>
      </c>
      <c r="G23" s="18">
        <f>'[1]by Output'!E47</f>
        <v>2.477</v>
      </c>
      <c r="H23" s="14">
        <f>'[1]by Output'!F47</f>
        <v>0</v>
      </c>
      <c r="I23" s="18">
        <f>'[1]by Output'!G47</f>
        <v>0</v>
      </c>
      <c r="J23" s="18">
        <f>'[1]by Output'!H47</f>
        <v>0</v>
      </c>
      <c r="K23" s="18">
        <f>'[1]by Output'!I47</f>
        <v>0</v>
      </c>
      <c r="L23" s="18">
        <f>'[1]by Output'!J47</f>
        <v>0</v>
      </c>
    </row>
    <row r="24" spans="1:12" s="13" customFormat="1" ht="12.75" hidden="1">
      <c r="A24" s="99" t="s">
        <v>23</v>
      </c>
      <c r="B24" s="99"/>
      <c r="C24" s="100">
        <f>SUM(C21:C23)</f>
        <v>4.936</v>
      </c>
      <c r="D24" s="98"/>
      <c r="E24" s="19"/>
      <c r="F24" s="18">
        <f aca="true" t="shared" si="1" ref="F24:L24">SUM(F21:F23)</f>
        <v>14.018</v>
      </c>
      <c r="G24" s="18">
        <f t="shared" si="1"/>
        <v>4.766</v>
      </c>
      <c r="H24" s="14">
        <f t="shared" si="1"/>
        <v>0</v>
      </c>
      <c r="I24" s="18">
        <f t="shared" si="1"/>
        <v>0</v>
      </c>
      <c r="J24" s="18">
        <f t="shared" si="1"/>
        <v>0</v>
      </c>
      <c r="K24" s="18">
        <f t="shared" si="1"/>
        <v>0</v>
      </c>
      <c r="L24" s="18">
        <f t="shared" si="1"/>
        <v>0</v>
      </c>
    </row>
    <row r="25" spans="1:12" ht="12.75" hidden="1">
      <c r="A25" s="99" t="s">
        <v>20</v>
      </c>
      <c r="B25" s="99"/>
      <c r="C25" s="100">
        <f>'[1]by Output'!C38</f>
        <v>8.000615699999999</v>
      </c>
      <c r="D25" s="98"/>
      <c r="E25" s="19"/>
      <c r="F25" s="18">
        <f>'[1]by Output'!D38</f>
        <v>0</v>
      </c>
      <c r="G25" s="18">
        <f>'[1]by Output'!E38</f>
        <v>0</v>
      </c>
      <c r="H25" s="14">
        <f>'[1]by Output'!F38</f>
        <v>0</v>
      </c>
      <c r="I25" s="18">
        <f>'[1]by Output'!G38</f>
        <v>0</v>
      </c>
      <c r="J25" s="18">
        <f>'[1]by Output'!H38</f>
        <v>0</v>
      </c>
      <c r="K25" s="18">
        <f>'[1]by Output'!I38</f>
        <v>0</v>
      </c>
      <c r="L25" s="18">
        <f>'[1]by Output'!J38</f>
        <v>0</v>
      </c>
    </row>
    <row r="26" spans="1:12" ht="12.75">
      <c r="A26" s="99" t="s">
        <v>20</v>
      </c>
      <c r="B26" s="99"/>
      <c r="C26" s="100">
        <f>C25+C24</f>
        <v>12.936615699999999</v>
      </c>
      <c r="D26" s="98">
        <f>'[2]Workings '!D51+0.238+0.127</f>
        <v>9.603</v>
      </c>
      <c r="E26" s="19"/>
      <c r="F26" s="18">
        <f aca="true" t="shared" si="2" ref="F26:L26">F25+F24</f>
        <v>14.018</v>
      </c>
      <c r="G26" s="18">
        <f t="shared" si="2"/>
        <v>4.766</v>
      </c>
      <c r="H26" s="14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ht="12.75">
      <c r="A27" s="96" t="s">
        <v>24</v>
      </c>
      <c r="B27" s="96"/>
      <c r="C27" s="98">
        <f>'[1]by Output'!C35</f>
        <v>0.6084295</v>
      </c>
      <c r="D27" s="98">
        <f>0.438+0.141</f>
        <v>0.579</v>
      </c>
      <c r="E27" s="16"/>
      <c r="F27" s="15">
        <f>'[1]by Output'!D35</f>
        <v>0</v>
      </c>
      <c r="G27" s="15">
        <f>'[1]by Output'!E35</f>
        <v>0</v>
      </c>
      <c r="H27" s="17">
        <f>'[1]by Output'!F35</f>
        <v>0</v>
      </c>
      <c r="I27" s="15">
        <f>'[1]by Output'!G35</f>
        <v>0</v>
      </c>
      <c r="J27" s="15">
        <f>'[1]by Output'!H35</f>
        <v>0</v>
      </c>
      <c r="K27" s="15">
        <f>'[1]by Output'!I35</f>
        <v>0</v>
      </c>
      <c r="L27" s="15">
        <f>'[1]by Output'!J35</f>
        <v>0</v>
      </c>
    </row>
    <row r="28" spans="1:12" ht="12.75" hidden="1">
      <c r="A28" s="99" t="s">
        <v>25</v>
      </c>
      <c r="B28" s="99"/>
      <c r="C28" s="100">
        <f>'[1]by Output'!C42</f>
        <v>5.734</v>
      </c>
      <c r="D28" s="98"/>
      <c r="E28" s="19"/>
      <c r="F28" s="18">
        <f>'[1]by Output'!D42</f>
        <v>2.161</v>
      </c>
      <c r="G28" s="18">
        <f>'[1]by Output'!E42</f>
        <v>0</v>
      </c>
      <c r="H28" s="14">
        <f>'[1]by Output'!F42</f>
        <v>0</v>
      </c>
      <c r="I28" s="18">
        <f>'[1]by Output'!G42</f>
        <v>0</v>
      </c>
      <c r="J28" s="18">
        <f>'[1]by Output'!H42</f>
        <v>0</v>
      </c>
      <c r="K28" s="18">
        <f>'[1]by Output'!I42</f>
        <v>0</v>
      </c>
      <c r="L28" s="18">
        <f>'[1]by Output'!J42</f>
        <v>0</v>
      </c>
    </row>
    <row r="29" spans="1:12" ht="12.75" hidden="1">
      <c r="A29" s="99" t="s">
        <v>26</v>
      </c>
      <c r="B29" s="99"/>
      <c r="C29" s="100">
        <f>'[1]by Output'!C43</f>
        <v>0.052</v>
      </c>
      <c r="D29" s="98"/>
      <c r="E29" s="19"/>
      <c r="F29" s="18">
        <f>'[1]by Output'!D43</f>
        <v>0</v>
      </c>
      <c r="G29" s="18">
        <f>'[1]by Output'!E43</f>
        <v>0</v>
      </c>
      <c r="H29" s="14">
        <f>'[1]by Output'!F43</f>
        <v>0</v>
      </c>
      <c r="I29" s="18">
        <f>'[1]by Output'!G43</f>
        <v>0</v>
      </c>
      <c r="J29" s="18">
        <f>'[1]by Output'!H43</f>
        <v>0</v>
      </c>
      <c r="K29" s="18">
        <f>'[1]by Output'!I43</f>
        <v>0</v>
      </c>
      <c r="L29" s="18">
        <f>'[1]by Output'!J43</f>
        <v>0</v>
      </c>
    </row>
    <row r="30" spans="1:12" ht="12.75" hidden="1">
      <c r="A30" s="101" t="s">
        <v>27</v>
      </c>
      <c r="B30" s="101"/>
      <c r="C30" s="100">
        <f>'[1]by Output'!C44</f>
        <v>-5.454000000000001</v>
      </c>
      <c r="D30" s="98"/>
      <c r="E30" s="19"/>
      <c r="F30" s="18">
        <f>'[1]by Output'!D44</f>
        <v>-1.8270000000000002</v>
      </c>
      <c r="G30" s="18">
        <f>'[1]by Output'!E44</f>
        <v>0</v>
      </c>
      <c r="H30" s="14">
        <f>'[1]by Output'!F44</f>
        <v>0</v>
      </c>
      <c r="I30" s="18">
        <f>'[1]by Output'!G44</f>
        <v>0</v>
      </c>
      <c r="J30" s="18">
        <f>'[1]by Output'!H44</f>
        <v>0</v>
      </c>
      <c r="K30" s="18">
        <f>'[1]by Output'!I44</f>
        <v>0</v>
      </c>
      <c r="L30" s="18">
        <f>'[1]by Output'!J44</f>
        <v>0</v>
      </c>
    </row>
    <row r="31" spans="1:12" ht="12.75" hidden="1">
      <c r="A31" s="99"/>
      <c r="B31" s="102"/>
      <c r="C31" s="100"/>
      <c r="D31" s="98"/>
      <c r="E31" s="19"/>
      <c r="F31" s="18"/>
      <c r="G31" s="18"/>
      <c r="H31" s="14"/>
      <c r="I31" s="18"/>
      <c r="J31" s="18"/>
      <c r="K31" s="18"/>
      <c r="L31" s="18"/>
    </row>
    <row r="32" spans="1:12" ht="12.75" hidden="1">
      <c r="A32" s="99" t="s">
        <v>28</v>
      </c>
      <c r="B32" s="102"/>
      <c r="C32" s="100">
        <f>'[1]by Output'!C100</f>
        <v>5.454000000000001</v>
      </c>
      <c r="D32" s="98"/>
      <c r="E32" s="19"/>
      <c r="F32" s="18">
        <f>'[1]by Output'!D100</f>
        <v>1.8270000000000002</v>
      </c>
      <c r="G32" s="18">
        <f>'[1]by Output'!E100</f>
        <v>0</v>
      </c>
      <c r="H32" s="14">
        <f>'[1]by Output'!F100</f>
        <v>0</v>
      </c>
      <c r="I32" s="18">
        <f>'[1]by Output'!G100</f>
        <v>0</v>
      </c>
      <c r="J32" s="18">
        <f>'[1]by Output'!H100</f>
        <v>0</v>
      </c>
      <c r="K32" s="18">
        <f>'[1]by Output'!I100</f>
        <v>0</v>
      </c>
      <c r="L32" s="18">
        <f>'[1]by Output'!J100</f>
        <v>0</v>
      </c>
    </row>
    <row r="33" spans="1:12" s="13" customFormat="1" ht="12.75">
      <c r="A33" s="99" t="s">
        <v>25</v>
      </c>
      <c r="B33" s="102"/>
      <c r="C33" s="100">
        <f>SUM(C28:C32)</f>
        <v>5.786</v>
      </c>
      <c r="D33" s="98">
        <f>'[2]Workings '!D57+0.006</f>
        <v>7.558</v>
      </c>
      <c r="E33" s="19"/>
      <c r="F33" s="18">
        <f>SUM(F28:F32)+3.6</f>
        <v>5.761</v>
      </c>
      <c r="G33" s="18">
        <f aca="true" t="shared" si="3" ref="G33:L33">SUM(G28:G32)</f>
        <v>0</v>
      </c>
      <c r="H33" s="14">
        <f t="shared" si="3"/>
        <v>0</v>
      </c>
      <c r="I33" s="18">
        <f t="shared" si="3"/>
        <v>0</v>
      </c>
      <c r="J33" s="18">
        <f t="shared" si="3"/>
        <v>0</v>
      </c>
      <c r="K33" s="18">
        <f t="shared" si="3"/>
        <v>0</v>
      </c>
      <c r="L33" s="18">
        <f t="shared" si="3"/>
        <v>0</v>
      </c>
    </row>
    <row r="34" spans="1:12" ht="12.75">
      <c r="A34" s="96" t="s">
        <v>29</v>
      </c>
      <c r="B34" s="96"/>
      <c r="C34" s="98">
        <f>'[1]by Output'!C41</f>
        <v>5.95</v>
      </c>
      <c r="D34" s="98">
        <f>5.34+0.37</f>
        <v>5.71</v>
      </c>
      <c r="E34" s="16"/>
      <c r="F34" s="15">
        <f>'[1]by Output'!D41-3.6</f>
        <v>4.327999999999999</v>
      </c>
      <c r="G34" s="15">
        <f>'[1]by Output'!E41</f>
        <v>10.691</v>
      </c>
      <c r="H34" s="17">
        <f>'[1]by Output'!F41</f>
        <v>15.428</v>
      </c>
      <c r="I34" s="15">
        <f>'[1]by Output'!G41</f>
        <v>17.666</v>
      </c>
      <c r="J34" s="15">
        <f>'[1]by Output'!H41</f>
        <v>3.4779999999999998</v>
      </c>
      <c r="K34" s="15">
        <f>'[1]by Output'!I41</f>
        <v>0</v>
      </c>
      <c r="L34" s="15">
        <f>'[1]by Output'!J41</f>
        <v>0</v>
      </c>
    </row>
    <row r="35" spans="1:12" ht="12.75">
      <c r="A35" s="99" t="str">
        <f>'[1]by Output'!A23</f>
        <v>Greenhouse Challenge</v>
      </c>
      <c r="B35" s="102"/>
      <c r="C35" s="100">
        <f>'[1]by Output'!C23</f>
        <v>4.5086869</v>
      </c>
      <c r="D35" s="98">
        <f>3.201+0.849</f>
        <v>4.05</v>
      </c>
      <c r="E35" s="19"/>
      <c r="F35" s="18">
        <f>'[1]by Output'!D23</f>
        <v>4.227</v>
      </c>
      <c r="G35" s="18">
        <f>'[1]by Output'!E23</f>
        <v>0</v>
      </c>
      <c r="H35" s="14">
        <f>'[1]by Output'!F23</f>
        <v>0</v>
      </c>
      <c r="I35" s="18">
        <f>'[1]by Output'!G23</f>
        <v>0</v>
      </c>
      <c r="J35" s="18">
        <f>'[1]by Output'!H23</f>
        <v>0</v>
      </c>
      <c r="K35" s="18">
        <f>'[1]by Output'!I23</f>
        <v>0</v>
      </c>
      <c r="L35" s="18">
        <f>'[1]by Output'!J23</f>
        <v>0</v>
      </c>
    </row>
    <row r="36" spans="1:12" ht="12.75">
      <c r="A36" s="96" t="str">
        <f>'[1]by Output'!A24</f>
        <v>Energy Efficiency Improvement in Commonwealth Operations </v>
      </c>
      <c r="B36" s="97"/>
      <c r="C36" s="98">
        <f>'[1]by Output'!C24</f>
        <v>1.031079</v>
      </c>
      <c r="D36" s="98">
        <f>0.687+0.236</f>
        <v>0.923</v>
      </c>
      <c r="E36" s="16"/>
      <c r="F36" s="15">
        <f>'[1]by Output'!D24</f>
        <v>0.691</v>
      </c>
      <c r="G36" s="15">
        <f>'[1]by Output'!E24</f>
        <v>0</v>
      </c>
      <c r="H36" s="17">
        <f>'[1]by Output'!F24</f>
        <v>0</v>
      </c>
      <c r="I36" s="15">
        <f>'[1]by Output'!G24</f>
        <v>0</v>
      </c>
      <c r="J36" s="15">
        <f>'[1]by Output'!H24</f>
        <v>0</v>
      </c>
      <c r="K36" s="15">
        <f>'[1]by Output'!I24</f>
        <v>0</v>
      </c>
      <c r="L36" s="15">
        <f>'[1]by Output'!J24</f>
        <v>0</v>
      </c>
    </row>
    <row r="37" spans="1:12" ht="12.75">
      <c r="A37" s="99" t="s">
        <v>30</v>
      </c>
      <c r="B37" s="102"/>
      <c r="C37" s="100">
        <f>'[1]by Output'!C34</f>
        <v>2.6838439</v>
      </c>
      <c r="D37" s="98">
        <f>1.529+0.248+0.13</f>
        <v>1.907</v>
      </c>
      <c r="E37" s="19"/>
      <c r="F37" s="18">
        <f>'[1]by Output'!D34</f>
        <v>3.734</v>
      </c>
      <c r="G37" s="18">
        <f>'[1]by Output'!E34</f>
        <v>0</v>
      </c>
      <c r="H37" s="14">
        <f>'[1]by Output'!F34</f>
        <v>0</v>
      </c>
      <c r="I37" s="18">
        <f>'[1]by Output'!G34</f>
        <v>0</v>
      </c>
      <c r="J37" s="18">
        <f>'[1]by Output'!H34</f>
        <v>0</v>
      </c>
      <c r="K37" s="18">
        <f>'[1]by Output'!I34</f>
        <v>0</v>
      </c>
      <c r="L37" s="18">
        <f>'[1]by Output'!J34</f>
        <v>0</v>
      </c>
    </row>
    <row r="38" spans="1:12" ht="12.75">
      <c r="A38" s="96" t="str">
        <f>'[1]by Output'!A37</f>
        <v>Renewable Energy Equity Fund</v>
      </c>
      <c r="B38" s="97"/>
      <c r="C38" s="98">
        <f>'[1]by Output'!C37</f>
        <v>2.5665506999999996</v>
      </c>
      <c r="D38" s="98">
        <v>1.942</v>
      </c>
      <c r="E38" s="16"/>
      <c r="F38" s="15">
        <f>'[1]by Output'!D37</f>
        <v>3.047</v>
      </c>
      <c r="G38" s="15">
        <f>'[1]by Output'!E37</f>
        <v>3.3</v>
      </c>
      <c r="H38" s="17">
        <f>'[1]by Output'!F37</f>
        <v>1.465</v>
      </c>
      <c r="I38" s="15">
        <f>'[1]by Output'!G37</f>
        <v>1.098</v>
      </c>
      <c r="J38" s="15">
        <f>'[1]by Output'!H37</f>
        <v>0.302</v>
      </c>
      <c r="K38" s="15">
        <f>'[1]by Output'!I37</f>
        <v>0.182</v>
      </c>
      <c r="L38" s="15">
        <f>'[1]by Output'!J37</f>
        <v>0</v>
      </c>
    </row>
    <row r="39" spans="1:12" ht="12.75">
      <c r="A39" s="99" t="str">
        <f>'[1]by Output'!A40</f>
        <v>Renewable Energy Internet Site</v>
      </c>
      <c r="B39" s="102"/>
      <c r="C39" s="100">
        <f>'[1]by Output'!C40</f>
        <v>0.0445872</v>
      </c>
      <c r="D39" s="98">
        <v>0.029</v>
      </c>
      <c r="E39" s="19"/>
      <c r="F39" s="18">
        <f>'[1]by Output'!D40</f>
        <v>0</v>
      </c>
      <c r="G39" s="18">
        <f>'[1]by Output'!E40</f>
        <v>0</v>
      </c>
      <c r="H39" s="14">
        <f>'[1]by Output'!F40</f>
        <v>0</v>
      </c>
      <c r="I39" s="18">
        <f>'[1]by Output'!G40</f>
        <v>0</v>
      </c>
      <c r="J39" s="18">
        <f>'[1]by Output'!H40</f>
        <v>0</v>
      </c>
      <c r="K39" s="18">
        <f>'[1]by Output'!I40</f>
        <v>0</v>
      </c>
      <c r="L39" s="18">
        <f>'[1]by Output'!J40</f>
        <v>0</v>
      </c>
    </row>
    <row r="40" spans="1:12" ht="12.75" hidden="1">
      <c r="A40" s="99" t="str">
        <f>'[1]by Output'!A39</f>
        <v>Renewable Energy Showcase</v>
      </c>
      <c r="B40" s="102"/>
      <c r="C40" s="100">
        <f>'[1]by Output'!C39</f>
        <v>0</v>
      </c>
      <c r="D40" s="98"/>
      <c r="E40" s="19"/>
      <c r="F40" s="18">
        <f>'[1]by Output'!D39</f>
        <v>0</v>
      </c>
      <c r="G40" s="18">
        <f>'[1]by Output'!E39</f>
        <v>0</v>
      </c>
      <c r="H40" s="14">
        <f>'[1]by Output'!F39</f>
        <v>0</v>
      </c>
      <c r="I40" s="18">
        <f>'[1]by Output'!G39</f>
        <v>0</v>
      </c>
      <c r="J40" s="18">
        <f>'[1]by Output'!H39</f>
        <v>0</v>
      </c>
      <c r="K40" s="18">
        <f>'[1]by Output'!I39</f>
        <v>0</v>
      </c>
      <c r="L40" s="18">
        <f>'[1]by Output'!J39</f>
        <v>0</v>
      </c>
    </row>
    <row r="41" spans="1:12" ht="25.5">
      <c r="A41" s="96" t="str">
        <f>'[1]by Output'!A36</f>
        <v>Mandatory Targets for the Uptake of Renewable Energy in Power Supplies</v>
      </c>
      <c r="B41" s="97"/>
      <c r="C41" s="98">
        <f>'[1]by Output'!C36</f>
        <v>0.45887659999999997</v>
      </c>
      <c r="D41" s="98">
        <f>0.542+0.071</f>
        <v>0.613</v>
      </c>
      <c r="E41" s="16"/>
      <c r="F41" s="15">
        <f>'[1]by Output'!D36</f>
        <v>2.825</v>
      </c>
      <c r="G41" s="15">
        <f>'[1]by Output'!E36</f>
        <v>0</v>
      </c>
      <c r="H41" s="17">
        <f>'[1]by Output'!F36</f>
        <v>0</v>
      </c>
      <c r="I41" s="15">
        <f>'[1]by Output'!G36</f>
        <v>0</v>
      </c>
      <c r="J41" s="15">
        <f>'[1]by Output'!H36</f>
        <v>0</v>
      </c>
      <c r="K41" s="15">
        <f>'[1]by Output'!I36</f>
        <v>0</v>
      </c>
      <c r="L41" s="15">
        <f>'[1]by Output'!J36</f>
        <v>0</v>
      </c>
    </row>
    <row r="42" spans="1:12" ht="12.75" hidden="1">
      <c r="A42" s="99" t="str">
        <f>'[1]by Output'!A55</f>
        <v>Office of the Renewable Energy Regulator</v>
      </c>
      <c r="B42" s="102"/>
      <c r="C42" s="100">
        <f>'[1]by Output'!C55</f>
        <v>1.688</v>
      </c>
      <c r="D42" s="98"/>
      <c r="E42" s="19"/>
      <c r="F42" s="18">
        <f>'[1]by Output'!D55</f>
        <v>1.4999999999999998</v>
      </c>
      <c r="G42" s="18">
        <f>'[1]by Output'!E55</f>
        <v>0</v>
      </c>
      <c r="H42" s="14">
        <f>'[1]by Output'!F55</f>
        <v>0</v>
      </c>
      <c r="I42" s="18">
        <f>'[1]by Output'!G55</f>
        <v>0</v>
      </c>
      <c r="J42" s="18">
        <f>'[1]by Output'!H55</f>
        <v>0</v>
      </c>
      <c r="K42" s="18">
        <f>'[1]by Output'!I55</f>
        <v>0</v>
      </c>
      <c r="L42" s="18">
        <f>'[1]by Output'!J55</f>
        <v>0</v>
      </c>
    </row>
    <row r="43" spans="1:12" ht="12.75" hidden="1">
      <c r="A43" s="99"/>
      <c r="B43" s="102"/>
      <c r="C43" s="100"/>
      <c r="D43" s="98"/>
      <c r="E43" s="19"/>
      <c r="F43" s="18"/>
      <c r="G43" s="18"/>
      <c r="H43" s="14"/>
      <c r="I43" s="18"/>
      <c r="J43" s="18"/>
      <c r="K43" s="18"/>
      <c r="L43" s="18"/>
    </row>
    <row r="44" spans="1:12" ht="12.75" hidden="1">
      <c r="A44" s="99"/>
      <c r="B44" s="102"/>
      <c r="C44" s="100"/>
      <c r="D44" s="98"/>
      <c r="E44" s="19"/>
      <c r="F44" s="18"/>
      <c r="G44" s="18"/>
      <c r="H44" s="14"/>
      <c r="I44" s="18"/>
      <c r="J44" s="18"/>
      <c r="K44" s="18"/>
      <c r="L44" s="18"/>
    </row>
    <row r="45" spans="1:12" ht="12.75" hidden="1">
      <c r="A45" s="99" t="str">
        <f>'[1]by Output'!A56</f>
        <v>ORER Approp Rec'ble - Comcover</v>
      </c>
      <c r="B45" s="102"/>
      <c r="C45" s="100">
        <f>'[1]by Output'!C56</f>
        <v>0.019</v>
      </c>
      <c r="D45" s="98"/>
      <c r="E45" s="19"/>
      <c r="F45" s="18">
        <f>'[1]by Output'!D56</f>
        <v>0</v>
      </c>
      <c r="G45" s="18">
        <f>'[1]by Output'!E56</f>
        <v>0</v>
      </c>
      <c r="H45" s="14">
        <f>'[1]by Output'!F56</f>
        <v>0</v>
      </c>
      <c r="I45" s="18">
        <f>'[1]by Output'!G56</f>
        <v>0</v>
      </c>
      <c r="J45" s="18">
        <f>'[1]by Output'!H56</f>
        <v>0</v>
      </c>
      <c r="K45" s="18">
        <f>'[1]by Output'!I56</f>
        <v>0</v>
      </c>
      <c r="L45" s="18">
        <f>'[1]by Output'!J56</f>
        <v>0</v>
      </c>
    </row>
    <row r="46" spans="1:12" ht="12.75" hidden="1">
      <c r="A46" s="99" t="str">
        <f>'[1]by Output'!A57</f>
        <v>ORER - CSS/PSS Employer Contributions</v>
      </c>
      <c r="B46" s="102"/>
      <c r="C46" s="100">
        <f>'[1]by Output'!C57</f>
        <v>0</v>
      </c>
      <c r="D46" s="98"/>
      <c r="E46" s="19"/>
      <c r="F46" s="18">
        <f>'[1]by Output'!D57</f>
        <v>0.006</v>
      </c>
      <c r="G46" s="18">
        <f>'[1]by Output'!E57</f>
        <v>0.006</v>
      </c>
      <c r="H46" s="14">
        <f>'[1]by Output'!F57</f>
        <v>0.006</v>
      </c>
      <c r="I46" s="18">
        <f>'[1]by Output'!G57</f>
        <v>0.006</v>
      </c>
      <c r="J46" s="18">
        <f>'[1]by Output'!H57</f>
        <v>0.006</v>
      </c>
      <c r="K46" s="18">
        <f>'[1]by Output'!I57</f>
        <v>0.006</v>
      </c>
      <c r="L46" s="18">
        <f>'[1]by Output'!J57</f>
        <v>0.006</v>
      </c>
    </row>
    <row r="47" spans="1:12" s="13" customFormat="1" ht="12.75">
      <c r="A47" s="99" t="s">
        <v>31</v>
      </c>
      <c r="B47" s="102"/>
      <c r="C47" s="100">
        <f>SUM(C42:C46)</f>
        <v>1.7069999999999999</v>
      </c>
      <c r="D47" s="98">
        <v>1.668</v>
      </c>
      <c r="E47" s="19"/>
      <c r="F47" s="18">
        <f aca="true" t="shared" si="4" ref="F47:L47">SUM(F42:F46)</f>
        <v>1.5059999999999998</v>
      </c>
      <c r="G47" s="18">
        <f t="shared" si="4"/>
        <v>0.006</v>
      </c>
      <c r="H47" s="14">
        <f t="shared" si="4"/>
        <v>0.006</v>
      </c>
      <c r="I47" s="18">
        <f t="shared" si="4"/>
        <v>0.006</v>
      </c>
      <c r="J47" s="18">
        <f t="shared" si="4"/>
        <v>0.006</v>
      </c>
      <c r="K47" s="18">
        <f t="shared" si="4"/>
        <v>0.006</v>
      </c>
      <c r="L47" s="18">
        <f t="shared" si="4"/>
        <v>0.006</v>
      </c>
    </row>
    <row r="48" spans="1:12" ht="12.75">
      <c r="A48" s="96" t="str">
        <f>'[1]by Output'!A62</f>
        <v>Bush For Greenhouse</v>
      </c>
      <c r="B48" s="97"/>
      <c r="C48" s="98">
        <f>'[1]by Output'!C62</f>
        <v>1.0227188999999999</v>
      </c>
      <c r="D48" s="98">
        <f>-0.021+0.127</f>
        <v>0.106</v>
      </c>
      <c r="E48" s="16"/>
      <c r="F48" s="15">
        <f>'[1]by Output'!D62</f>
        <v>0</v>
      </c>
      <c r="G48" s="15">
        <f>'[1]by Output'!E62</f>
        <v>0</v>
      </c>
      <c r="H48" s="17">
        <f>'[1]by Output'!F62</f>
        <v>0</v>
      </c>
      <c r="I48" s="15">
        <f>'[1]by Output'!G62</f>
        <v>0</v>
      </c>
      <c r="J48" s="15">
        <f>'[1]by Output'!H62</f>
        <v>0</v>
      </c>
      <c r="K48" s="15">
        <f>'[1]by Output'!I62</f>
        <v>0</v>
      </c>
      <c r="L48" s="15">
        <f>'[1]by Output'!J62</f>
        <v>0</v>
      </c>
    </row>
    <row r="49" spans="1:12" ht="10.5" customHeight="1" hidden="1">
      <c r="A49" s="99" t="str">
        <f>'[1]by Output'!A51</f>
        <v>Less 2002-03 budget savings*</v>
      </c>
      <c r="B49" s="102"/>
      <c r="C49" s="103">
        <f>'[1]by Output'!C51</f>
        <v>-5.663</v>
      </c>
      <c r="D49" s="98"/>
      <c r="E49" s="21"/>
      <c r="F49" s="20">
        <f>'[1]by Output'!D51</f>
        <v>0</v>
      </c>
      <c r="G49" s="20">
        <f>'[1]by Output'!E51</f>
        <v>0</v>
      </c>
      <c r="H49" s="22">
        <f>'[1]by Output'!F51</f>
        <v>0</v>
      </c>
      <c r="I49" s="20">
        <f>'[1]by Output'!G51</f>
        <v>0</v>
      </c>
      <c r="J49" s="20">
        <f>'[1]by Output'!H51</f>
        <v>0</v>
      </c>
      <c r="K49" s="20">
        <f>'[1]by Output'!I51</f>
        <v>0</v>
      </c>
      <c r="L49" s="20">
        <f>'[1]by Output'!J51</f>
        <v>0</v>
      </c>
    </row>
    <row r="50" spans="1:12" ht="12.75" hidden="1">
      <c r="A50" s="99" t="str">
        <f>'[1]by Output'!A58</f>
        <v>CUC &amp; Parameter Attribution &amp; CSS/PSS Supplementation</v>
      </c>
      <c r="B50" s="102"/>
      <c r="C50" s="100">
        <f>'[1]by Output'!C58</f>
        <v>0.26880000000000004</v>
      </c>
      <c r="D50" s="98"/>
      <c r="E50" s="19"/>
      <c r="F50" s="18">
        <f>'[1]by Output'!D58</f>
        <v>-0.10200000000000001</v>
      </c>
      <c r="G50" s="18">
        <f>'[1]by Output'!E58</f>
        <v>0.05819999999999995</v>
      </c>
      <c r="H50" s="14">
        <f>'[1]by Output'!F58</f>
        <v>0.0576</v>
      </c>
      <c r="I50" s="18">
        <f>'[1]by Output'!G58</f>
        <v>0.0576</v>
      </c>
      <c r="J50" s="18">
        <f>'[1]by Output'!H58</f>
        <v>0.0576</v>
      </c>
      <c r="K50" s="18">
        <f>'[1]by Output'!I58</f>
        <v>0.0576</v>
      </c>
      <c r="L50" s="18">
        <f>'[1]by Output'!J58</f>
        <v>0.0576</v>
      </c>
    </row>
    <row r="51" spans="1:12" ht="12.75" hidden="1">
      <c r="A51" s="99" t="str">
        <f>'[1]by Output'!A30</f>
        <v>CUC &amp; Parameter Attribution &amp; CSS/PSS Supplementation</v>
      </c>
      <c r="B51" s="102"/>
      <c r="C51" s="100">
        <f>'[1]by Output'!C30</f>
        <v>0.26880000000000004</v>
      </c>
      <c r="D51" s="98"/>
      <c r="E51" s="19"/>
      <c r="F51" s="18">
        <f>'[1]by Output'!D30</f>
        <v>-0.20400000000000001</v>
      </c>
      <c r="G51" s="18">
        <f>'[1]by Output'!E30</f>
        <v>0.05819999999999995</v>
      </c>
      <c r="H51" s="14">
        <f>'[1]by Output'!F30</f>
        <v>0.0576</v>
      </c>
      <c r="I51" s="18">
        <f>'[1]by Output'!G30</f>
        <v>0.0576</v>
      </c>
      <c r="J51" s="18">
        <f>'[1]by Output'!H30</f>
        <v>0.0576</v>
      </c>
      <c r="K51" s="18">
        <f>'[1]by Output'!I30</f>
        <v>0.0576</v>
      </c>
      <c r="L51" s="18">
        <f>'[1]by Output'!J30</f>
        <v>0.0576</v>
      </c>
    </row>
    <row r="52" spans="1:12" ht="12.75">
      <c r="A52" s="99" t="s">
        <v>32</v>
      </c>
      <c r="B52" s="102"/>
      <c r="C52" s="100"/>
      <c r="D52" s="98">
        <f>0.173+0.047</f>
        <v>0.21999999999999997</v>
      </c>
      <c r="E52" s="19"/>
      <c r="F52" s="18"/>
      <c r="G52" s="18"/>
      <c r="H52" s="14"/>
      <c r="I52" s="18"/>
      <c r="J52" s="18"/>
      <c r="K52" s="18"/>
      <c r="L52" s="18"/>
    </row>
    <row r="53" spans="1:12" ht="12.75">
      <c r="A53" s="99" t="s">
        <v>33</v>
      </c>
      <c r="B53" s="102"/>
      <c r="C53" s="100"/>
      <c r="D53" s="98">
        <f>0.985+0.005</f>
        <v>0.99</v>
      </c>
      <c r="E53" s="19"/>
      <c r="F53" s="18"/>
      <c r="G53" s="18"/>
      <c r="H53" s="14"/>
      <c r="I53" s="18"/>
      <c r="J53" s="18"/>
      <c r="K53" s="18"/>
      <c r="L53" s="18"/>
    </row>
    <row r="54" spans="1:12" ht="12.75">
      <c r="A54" s="99" t="s">
        <v>34</v>
      </c>
      <c r="B54" s="102"/>
      <c r="C54" s="100"/>
      <c r="D54" s="98">
        <v>0.013</v>
      </c>
      <c r="E54" s="19"/>
      <c r="F54" s="18"/>
      <c r="G54" s="18"/>
      <c r="H54" s="14"/>
      <c r="I54" s="18"/>
      <c r="J54" s="18"/>
      <c r="K54" s="18"/>
      <c r="L54" s="18"/>
    </row>
    <row r="55" spans="1:12" ht="12.75">
      <c r="A55" s="99" t="s">
        <v>35</v>
      </c>
      <c r="B55" s="102"/>
      <c r="C55" s="100"/>
      <c r="D55" s="98">
        <v>0.205</v>
      </c>
      <c r="E55" s="19"/>
      <c r="F55" s="18"/>
      <c r="G55" s="18"/>
      <c r="H55" s="14"/>
      <c r="I55" s="18"/>
      <c r="J55" s="18"/>
      <c r="K55" s="18"/>
      <c r="L55" s="18"/>
    </row>
    <row r="56" spans="1:12" ht="12.75">
      <c r="A56" s="104" t="s">
        <v>36</v>
      </c>
      <c r="B56" s="105"/>
      <c r="C56" s="106">
        <f>C49+C50+C51</f>
        <v>-5.125400000000001</v>
      </c>
      <c r="D56" s="98">
        <f>1.96-0.37</f>
        <v>1.5899999999999999</v>
      </c>
      <c r="E56" s="24"/>
      <c r="F56" s="23">
        <f aca="true" t="shared" si="5" ref="F56:L56">F49+F50+F51</f>
        <v>-0.30600000000000005</v>
      </c>
      <c r="G56" s="23">
        <f t="shared" si="5"/>
        <v>0.1163999999999999</v>
      </c>
      <c r="H56" s="25">
        <f t="shared" si="5"/>
        <v>0.1152</v>
      </c>
      <c r="I56" s="23">
        <f t="shared" si="5"/>
        <v>0.1152</v>
      </c>
      <c r="J56" s="23">
        <f t="shared" si="5"/>
        <v>0.1152</v>
      </c>
      <c r="K56" s="23">
        <f t="shared" si="5"/>
        <v>0.1152</v>
      </c>
      <c r="L56" s="23">
        <f t="shared" si="5"/>
        <v>0.1152</v>
      </c>
    </row>
    <row r="57" spans="1:12" ht="12" customHeight="1">
      <c r="A57" s="87"/>
      <c r="B57" s="84"/>
      <c r="C57" s="103"/>
      <c r="D57" s="107"/>
      <c r="E57" s="21"/>
      <c r="F57" s="20"/>
      <c r="G57" s="20"/>
      <c r="H57" s="78"/>
      <c r="I57" s="20"/>
      <c r="J57" s="20"/>
      <c r="K57" s="20"/>
      <c r="L57" s="20"/>
    </row>
    <row r="58" spans="1:12" s="13" customFormat="1" ht="12.75" hidden="1">
      <c r="A58" s="108"/>
      <c r="B58" s="109"/>
      <c r="C58" s="110"/>
      <c r="D58" s="110"/>
      <c r="E58" s="27"/>
      <c r="F58" s="26"/>
      <c r="G58" s="26"/>
      <c r="H58" s="26"/>
      <c r="I58" s="26"/>
      <c r="J58" s="26"/>
      <c r="K58" s="26"/>
      <c r="L58" s="26"/>
    </row>
    <row r="59" spans="1:12" s="13" customFormat="1" ht="12.75" hidden="1">
      <c r="A59" s="108"/>
      <c r="B59" s="109"/>
      <c r="C59" s="110"/>
      <c r="D59" s="110"/>
      <c r="E59" s="27"/>
      <c r="F59" s="26"/>
      <c r="G59" s="26"/>
      <c r="H59" s="26"/>
      <c r="I59" s="26"/>
      <c r="J59" s="26"/>
      <c r="K59" s="26"/>
      <c r="L59" s="26"/>
    </row>
    <row r="60" spans="1:12" s="11" customFormat="1" ht="15.75">
      <c r="A60" s="111" t="s">
        <v>37</v>
      </c>
      <c r="B60" s="112"/>
      <c r="C60" s="113">
        <f>C20+C24+C25+C27+C33+C34+C35+C36+C37+C38+C39+C40+C41+C47+C48+C49+C50+C51</f>
        <v>50.2669884</v>
      </c>
      <c r="D60" s="113">
        <f>SUM(D20:D56)</f>
        <v>46.90400000000001</v>
      </c>
      <c r="E60" s="29"/>
      <c r="F60" s="28">
        <f aca="true" t="shared" si="6" ref="F60:L60">F20+F24+F25+F27+F33+F34+F35+F36+F37+F38+F39+F40+F41+F47+F48+F49+F50+F51</f>
        <v>82.861</v>
      </c>
      <c r="G60" s="28">
        <f t="shared" si="6"/>
        <v>77.14339999999999</v>
      </c>
      <c r="H60" s="28">
        <f t="shared" si="6"/>
        <v>84.06719999999999</v>
      </c>
      <c r="I60" s="28">
        <f t="shared" si="6"/>
        <v>60.732200000000006</v>
      </c>
      <c r="J60" s="28">
        <f t="shared" si="6"/>
        <v>25.5482</v>
      </c>
      <c r="K60" s="28">
        <f t="shared" si="6"/>
        <v>9.603200000000003</v>
      </c>
      <c r="L60" s="28">
        <f t="shared" si="6"/>
        <v>25.694200000000002</v>
      </c>
    </row>
    <row r="61" spans="1:12" s="13" customFormat="1" ht="12.75">
      <c r="A61" s="108"/>
      <c r="B61" s="109"/>
      <c r="C61" s="92"/>
      <c r="D61" s="93"/>
      <c r="E61" s="12"/>
      <c r="F61" s="12"/>
      <c r="G61" s="12"/>
      <c r="H61" s="12"/>
      <c r="I61" s="12"/>
      <c r="J61" s="12"/>
      <c r="K61" s="12"/>
      <c r="L61" s="12"/>
    </row>
    <row r="62" spans="1:12" s="31" customFormat="1" ht="15.75">
      <c r="A62" s="83" t="s">
        <v>38</v>
      </c>
      <c r="B62" s="82"/>
      <c r="C62" s="114"/>
      <c r="D62" s="115"/>
      <c r="E62" s="30"/>
      <c r="F62" s="30"/>
      <c r="G62" s="30"/>
      <c r="H62" s="30"/>
      <c r="I62" s="30"/>
      <c r="J62" s="30"/>
      <c r="K62" s="30"/>
      <c r="L62" s="30"/>
    </row>
    <row r="63" spans="1:4" ht="12.75">
      <c r="A63" s="87"/>
      <c r="B63" s="84"/>
      <c r="C63" s="85"/>
      <c r="D63" s="86"/>
    </row>
    <row r="64" spans="1:12" ht="12.75">
      <c r="A64" s="116" t="str">
        <f>'[1]by Output'!A21</f>
        <v>Cities for Climate Protection</v>
      </c>
      <c r="B64" s="117"/>
      <c r="C64" s="118">
        <f>'[1]by Output'!C21</f>
        <v>2.5024566</v>
      </c>
      <c r="D64" s="98">
        <f>2.404+0.307</f>
        <v>2.711</v>
      </c>
      <c r="E64" s="33"/>
      <c r="F64" s="33">
        <f>'[1]by Output'!D21</f>
        <v>2.77</v>
      </c>
      <c r="G64" s="33">
        <f>'[1]by Output'!E21</f>
        <v>0</v>
      </c>
      <c r="H64" s="33">
        <f>'[1]by Output'!F21</f>
        <v>0</v>
      </c>
      <c r="I64" s="33">
        <f>'[1]by Output'!G21</f>
        <v>0</v>
      </c>
      <c r="J64" s="33">
        <f>'[1]by Output'!H21</f>
        <v>0</v>
      </c>
      <c r="K64" s="33">
        <f>'[1]by Output'!I21</f>
        <v>0</v>
      </c>
      <c r="L64" s="34">
        <f>'[1]by Output'!J21</f>
        <v>0</v>
      </c>
    </row>
    <row r="65" spans="1:12" ht="12.75">
      <c r="A65" s="96" t="str">
        <f>'[1]by Output'!A22</f>
        <v>Cool Communities</v>
      </c>
      <c r="B65" s="97"/>
      <c r="C65" s="98">
        <f>'[1]by Output'!C22</f>
        <v>1.9</v>
      </c>
      <c r="D65" s="98">
        <f>1.626+0.137</f>
        <v>1.763</v>
      </c>
      <c r="E65" s="17"/>
      <c r="F65" s="17">
        <f>'[1]by Output'!D22</f>
        <v>1.808</v>
      </c>
      <c r="G65" s="17">
        <f>'[1]by Output'!E22</f>
        <v>0</v>
      </c>
      <c r="H65" s="17">
        <f>'[1]by Output'!F22</f>
        <v>0</v>
      </c>
      <c r="I65" s="17">
        <f>'[1]by Output'!G22</f>
        <v>0</v>
      </c>
      <c r="J65" s="17">
        <f>'[1]by Output'!H22</f>
        <v>0</v>
      </c>
      <c r="K65" s="17">
        <f>'[1]by Output'!I22</f>
        <v>0</v>
      </c>
      <c r="L65" s="16">
        <f>'[1]by Output'!J22</f>
        <v>0</v>
      </c>
    </row>
    <row r="66" spans="1:12" ht="12.75">
      <c r="A66" s="96" t="s">
        <v>39</v>
      </c>
      <c r="B66" s="97"/>
      <c r="C66" s="98"/>
      <c r="D66" s="98">
        <v>0.128</v>
      </c>
      <c r="E66" s="17"/>
      <c r="F66" s="17"/>
      <c r="G66" s="17"/>
      <c r="H66" s="17"/>
      <c r="I66" s="17"/>
      <c r="J66" s="17"/>
      <c r="K66" s="17"/>
      <c r="L66" s="16"/>
    </row>
    <row r="67" spans="1:12" ht="12.75">
      <c r="A67" s="96" t="str">
        <f>'[1]by Output'!A25</f>
        <v>Greenhouse Friendly</v>
      </c>
      <c r="B67" s="97"/>
      <c r="C67" s="98">
        <f>'[1]by Output'!C25</f>
        <v>0.35</v>
      </c>
      <c r="D67" s="98">
        <f>0.342+0.071</f>
        <v>0.41300000000000003</v>
      </c>
      <c r="E67" s="17"/>
      <c r="F67" s="17">
        <f>'[1]by Output'!D25</f>
        <v>0.6</v>
      </c>
      <c r="G67" s="17">
        <f>'[1]by Output'!E25</f>
        <v>0</v>
      </c>
      <c r="H67" s="17">
        <f>'[1]by Output'!F25</f>
        <v>0</v>
      </c>
      <c r="I67" s="17">
        <f>'[1]by Output'!G25</f>
        <v>0</v>
      </c>
      <c r="J67" s="17">
        <f>'[1]by Output'!H25</f>
        <v>0</v>
      </c>
      <c r="K67" s="17">
        <f>'[1]by Output'!I25</f>
        <v>0</v>
      </c>
      <c r="L67" s="16">
        <f>'[1]by Output'!J25</f>
        <v>0</v>
      </c>
    </row>
    <row r="68" spans="1:12" ht="12.75" hidden="1">
      <c r="A68" s="99" t="str">
        <f>'[1]by Output'!A48</f>
        <v>Renewable Remote Power Generation Program</v>
      </c>
      <c r="B68" s="102"/>
      <c r="C68" s="100">
        <f>'[1]by Output'!C48</f>
        <v>17.85</v>
      </c>
      <c r="D68" s="98"/>
      <c r="E68" s="14"/>
      <c r="F68" s="14">
        <f>'[1]by Output'!D48</f>
        <v>16.682</v>
      </c>
      <c r="G68" s="14">
        <f>'[1]by Output'!E48</f>
        <v>29.835</v>
      </c>
      <c r="H68" s="14">
        <f>'[1]by Output'!F48</f>
        <v>25.186</v>
      </c>
      <c r="I68" s="14">
        <f>'[1]by Output'!G48</f>
        <v>23.932</v>
      </c>
      <c r="J68" s="14">
        <f>'[1]by Output'!H48</f>
        <v>23.932</v>
      </c>
      <c r="K68" s="14">
        <f>'[1]by Output'!I48</f>
        <v>23.932</v>
      </c>
      <c r="L68" s="19">
        <f>'[1]by Output'!J48</f>
        <v>3.59</v>
      </c>
    </row>
    <row r="69" spans="1:12" ht="12.75" hidden="1">
      <c r="A69" s="99" t="str">
        <f>'[1]by Output'!A49</f>
        <v>RRPGP - Rephase Departmental to future years</v>
      </c>
      <c r="B69" s="102"/>
      <c r="C69" s="100">
        <f>'[1]by Output'!C49</f>
        <v>-1.2</v>
      </c>
      <c r="D69" s="98"/>
      <c r="E69" s="14"/>
      <c r="F69" s="14">
        <f>'[1]by Output'!D49</f>
        <v>0</v>
      </c>
      <c r="G69" s="14">
        <f>'[1]by Output'!E49</f>
        <v>0</v>
      </c>
      <c r="H69" s="14">
        <f>'[1]by Output'!F49</f>
        <v>1.2</v>
      </c>
      <c r="I69" s="14">
        <f>'[1]by Output'!G49</f>
        <v>0</v>
      </c>
      <c r="J69" s="14">
        <f>'[1]by Output'!H49</f>
        <v>0</v>
      </c>
      <c r="K69" s="14">
        <f>'[1]by Output'!I49</f>
        <v>0</v>
      </c>
      <c r="L69" s="19">
        <f>'[1]by Output'!J49</f>
        <v>0</v>
      </c>
    </row>
    <row r="70" spans="1:12" ht="12.75" hidden="1">
      <c r="A70" s="99" t="str">
        <f>'[1]by Output'!A50</f>
        <v>less RRPGP Administered</v>
      </c>
      <c r="B70" s="102"/>
      <c r="C70" s="103">
        <f>'[1]by Output'!C50</f>
        <v>-15.003999999999998</v>
      </c>
      <c r="D70" s="98"/>
      <c r="E70" s="22"/>
      <c r="F70" s="22">
        <f>'[1]by Output'!D50</f>
        <v>-14.282</v>
      </c>
      <c r="G70" s="22">
        <f>'[1]by Output'!E50</f>
        <v>-27.293</v>
      </c>
      <c r="H70" s="22">
        <f>'[1]by Output'!F50</f>
        <v>-25.186</v>
      </c>
      <c r="I70" s="22">
        <f>'[1]by Output'!G50</f>
        <v>-23.932000000000002</v>
      </c>
      <c r="J70" s="22">
        <f>'[1]by Output'!H50</f>
        <v>0</v>
      </c>
      <c r="K70" s="22">
        <f>'[1]by Output'!I50</f>
        <v>0</v>
      </c>
      <c r="L70" s="21">
        <f>'[1]by Output'!J50</f>
        <v>0</v>
      </c>
    </row>
    <row r="71" spans="1:12" ht="12" customHeight="1" hidden="1">
      <c r="A71" s="99" t="s">
        <v>40</v>
      </c>
      <c r="B71" s="102"/>
      <c r="C71" s="100">
        <f>'[1]by Output'!C111</f>
        <v>15.003999999999998</v>
      </c>
      <c r="D71" s="98"/>
      <c r="E71" s="14"/>
      <c r="F71" s="14">
        <f>'[1]by Output'!D111</f>
        <v>14.282</v>
      </c>
      <c r="G71" s="14">
        <f>'[1]by Output'!E111</f>
        <v>27.293</v>
      </c>
      <c r="H71" s="14">
        <f>'[1]by Output'!F111</f>
        <v>25.186</v>
      </c>
      <c r="I71" s="14">
        <f>'[1]by Output'!G111</f>
        <v>23.932000000000002</v>
      </c>
      <c r="J71" s="14">
        <f>'[1]by Output'!H111</f>
        <v>0</v>
      </c>
      <c r="K71" s="14">
        <f>'[1]by Output'!I111</f>
        <v>0</v>
      </c>
      <c r="L71" s="19">
        <f>'[1]by Output'!J111</f>
        <v>0</v>
      </c>
    </row>
    <row r="72" spans="1:12" s="13" customFormat="1" ht="12" customHeight="1">
      <c r="A72" s="104" t="s">
        <v>41</v>
      </c>
      <c r="B72" s="105"/>
      <c r="C72" s="106">
        <f>C68+C69+C70+C71</f>
        <v>16.650000000000002</v>
      </c>
      <c r="D72" s="98">
        <f>'[2]Workings '!D63</f>
        <v>19.759</v>
      </c>
      <c r="E72" s="25"/>
      <c r="F72" s="25">
        <f aca="true" t="shared" si="7" ref="F72:L72">F68+F69+F70+F71</f>
        <v>16.682</v>
      </c>
      <c r="G72" s="25">
        <f t="shared" si="7"/>
        <v>29.835</v>
      </c>
      <c r="H72" s="25">
        <f t="shared" si="7"/>
        <v>26.386</v>
      </c>
      <c r="I72" s="25">
        <f t="shared" si="7"/>
        <v>23.932</v>
      </c>
      <c r="J72" s="25">
        <f t="shared" si="7"/>
        <v>23.932</v>
      </c>
      <c r="K72" s="25">
        <f t="shared" si="7"/>
        <v>23.932</v>
      </c>
      <c r="L72" s="24">
        <f t="shared" si="7"/>
        <v>3.59</v>
      </c>
    </row>
    <row r="73" spans="1:12" ht="12.75">
      <c r="A73" s="87"/>
      <c r="B73" s="84"/>
      <c r="C73" s="100"/>
      <c r="D73" s="118"/>
      <c r="E73" s="14"/>
      <c r="F73" s="14"/>
      <c r="G73" s="14"/>
      <c r="H73" s="14"/>
      <c r="I73" s="14"/>
      <c r="J73" s="14"/>
      <c r="K73" s="14"/>
      <c r="L73" s="19"/>
    </row>
    <row r="74" spans="1:12" s="11" customFormat="1" ht="15.75">
      <c r="A74" s="111" t="s">
        <v>42</v>
      </c>
      <c r="B74" s="112"/>
      <c r="C74" s="113">
        <f>C64+C65+C67+C72</f>
        <v>21.4024566</v>
      </c>
      <c r="D74" s="113">
        <f>SUM(D64:D73)</f>
        <v>24.774</v>
      </c>
      <c r="E74" s="35"/>
      <c r="F74" s="35">
        <f aca="true" t="shared" si="8" ref="F74:L74">F64+F65+F67+F72</f>
        <v>21.86</v>
      </c>
      <c r="G74" s="35">
        <f t="shared" si="8"/>
        <v>29.835</v>
      </c>
      <c r="H74" s="35">
        <f t="shared" si="8"/>
        <v>26.386</v>
      </c>
      <c r="I74" s="35">
        <f t="shared" si="8"/>
        <v>23.932</v>
      </c>
      <c r="J74" s="35">
        <f t="shared" si="8"/>
        <v>23.932</v>
      </c>
      <c r="K74" s="35">
        <f t="shared" si="8"/>
        <v>23.932</v>
      </c>
      <c r="L74" s="29">
        <f t="shared" si="8"/>
        <v>3.59</v>
      </c>
    </row>
    <row r="75" spans="1:4" ht="12.75">
      <c r="A75" s="87"/>
      <c r="B75" s="84"/>
      <c r="C75" s="85"/>
      <c r="D75" s="86"/>
    </row>
    <row r="76" spans="1:12" s="31" customFormat="1" ht="15.75">
      <c r="A76" s="83" t="s">
        <v>43</v>
      </c>
      <c r="B76" s="82"/>
      <c r="C76" s="114"/>
      <c r="D76" s="115"/>
      <c r="E76" s="30"/>
      <c r="F76" s="30"/>
      <c r="G76" s="30"/>
      <c r="H76" s="30"/>
      <c r="I76" s="30"/>
      <c r="J76" s="30"/>
      <c r="K76" s="30"/>
      <c r="L76" s="30"/>
    </row>
    <row r="77" spans="1:4" ht="12.75">
      <c r="A77" s="87"/>
      <c r="B77" s="84"/>
      <c r="C77" s="85"/>
      <c r="D77" s="86"/>
    </row>
    <row r="78" spans="1:4" ht="12.75" hidden="1">
      <c r="A78" s="119" t="s">
        <v>44</v>
      </c>
      <c r="B78" s="120"/>
      <c r="C78" s="85"/>
      <c r="D78" s="86"/>
    </row>
    <row r="79" spans="1:12" ht="12.75" hidden="1">
      <c r="A79" s="87" t="str">
        <f>'[1]by Output'!A9</f>
        <v> NGS - Vocational Training</v>
      </c>
      <c r="B79" s="84"/>
      <c r="C79" s="85">
        <f>'[1]by Output'!C9</f>
        <v>0.641</v>
      </c>
      <c r="D79" s="86"/>
      <c r="F79" s="2">
        <f>'[1]by Output'!D9</f>
        <v>0.648</v>
      </c>
      <c r="G79" s="2">
        <f>'[1]by Output'!E9</f>
        <v>0.656</v>
      </c>
      <c r="H79" s="2">
        <f>'[1]by Output'!F9</f>
        <v>0</v>
      </c>
      <c r="I79" s="2">
        <f>'[1]by Output'!G9</f>
        <v>0</v>
      </c>
      <c r="J79" s="2">
        <f>'[1]by Output'!H9</f>
        <v>0</v>
      </c>
      <c r="K79" s="2">
        <f>'[1]by Output'!I9</f>
        <v>0</v>
      </c>
      <c r="L79" s="2">
        <f>'[1]by Output'!J9</f>
        <v>0</v>
      </c>
    </row>
    <row r="80" spans="1:12" ht="12.75" hidden="1">
      <c r="A80" s="87" t="str">
        <f>'[1]by Output'!A10</f>
        <v> NGS - Life Cycle Assessment</v>
      </c>
      <c r="B80" s="84"/>
      <c r="C80" s="85">
        <f>'[1]by Output'!C10</f>
        <v>0.205</v>
      </c>
      <c r="D80" s="86"/>
      <c r="F80" s="2">
        <f>'[1]by Output'!D10</f>
        <v>0.207</v>
      </c>
      <c r="G80" s="2">
        <f>'[1]by Output'!E10</f>
        <v>0.164</v>
      </c>
      <c r="H80" s="2">
        <f>'[1]by Output'!F10</f>
        <v>0</v>
      </c>
      <c r="I80" s="2">
        <f>'[1]by Output'!G10</f>
        <v>0</v>
      </c>
      <c r="J80" s="2">
        <f>'[1]by Output'!H10</f>
        <v>0</v>
      </c>
      <c r="K80" s="2">
        <f>'[1]by Output'!I10</f>
        <v>0</v>
      </c>
      <c r="L80" s="2">
        <f>'[1]by Output'!J10</f>
        <v>0</v>
      </c>
    </row>
    <row r="81" spans="1:12" ht="12.75" hidden="1">
      <c r="A81" s="87" t="str">
        <f>'[1]by Output'!A11</f>
        <v> NGS - Synthetic Gases</v>
      </c>
      <c r="B81" s="84"/>
      <c r="C81" s="85">
        <f>'[1]by Output'!C11</f>
        <v>0.175</v>
      </c>
      <c r="D81" s="86"/>
      <c r="F81" s="2">
        <f>'[1]by Output'!D11</f>
        <v>0.177</v>
      </c>
      <c r="G81" s="2">
        <f>'[1]by Output'!E11</f>
        <v>0.179</v>
      </c>
      <c r="H81" s="2">
        <f>'[1]by Output'!F11</f>
        <v>0</v>
      </c>
      <c r="I81" s="2">
        <f>'[1]by Output'!G11</f>
        <v>0</v>
      </c>
      <c r="J81" s="2">
        <f>'[1]by Output'!H11</f>
        <v>0</v>
      </c>
      <c r="K81" s="2">
        <f>'[1]by Output'!I11</f>
        <v>0</v>
      </c>
      <c r="L81" s="2">
        <f>'[1]by Output'!J11</f>
        <v>0</v>
      </c>
    </row>
    <row r="82" spans="1:12" ht="12.75" hidden="1">
      <c r="A82" s="87" t="str">
        <f>'[1]by Output'!A52</f>
        <v> NGS - Travel Demand Management</v>
      </c>
      <c r="B82" s="84"/>
      <c r="C82" s="85">
        <f>'[1]by Output'!C52</f>
        <v>0.641</v>
      </c>
      <c r="D82" s="86"/>
      <c r="F82" s="2">
        <f>'[1]by Output'!D52</f>
        <v>0.648</v>
      </c>
      <c r="G82" s="2">
        <f>'[1]by Output'!E52</f>
        <v>0.656</v>
      </c>
      <c r="H82" s="2">
        <f>'[1]by Output'!F52</f>
        <v>0</v>
      </c>
      <c r="I82" s="2">
        <f>'[1]by Output'!G52</f>
        <v>0</v>
      </c>
      <c r="J82" s="2">
        <f>'[1]by Output'!H52</f>
        <v>0</v>
      </c>
      <c r="K82" s="2">
        <f>'[1]by Output'!I52</f>
        <v>0</v>
      </c>
      <c r="L82" s="2">
        <f>'[1]by Output'!J52</f>
        <v>0</v>
      </c>
    </row>
    <row r="83" spans="1:12" ht="12.75" hidden="1">
      <c r="A83" s="87" t="str">
        <f>'[1]by Output'!A53</f>
        <v> Stationary energy supply</v>
      </c>
      <c r="B83" s="84"/>
      <c r="C83" s="85">
        <f>'[1]by Output'!C53</f>
        <v>1.23</v>
      </c>
      <c r="D83" s="86"/>
      <c r="F83" s="2">
        <f>'[1]by Output'!D53</f>
        <v>0.998</v>
      </c>
      <c r="G83" s="2">
        <f>'[1]by Output'!E53</f>
        <v>1.011</v>
      </c>
      <c r="H83" s="2">
        <f>'[1]by Output'!F53</f>
        <v>0</v>
      </c>
      <c r="I83" s="2">
        <f>'[1]by Output'!G53</f>
        <v>0</v>
      </c>
      <c r="J83" s="2">
        <f>'[1]by Output'!H53</f>
        <v>0</v>
      </c>
      <c r="K83" s="2">
        <f>'[1]by Output'!I53</f>
        <v>0</v>
      </c>
      <c r="L83" s="2">
        <f>'[1]by Output'!J53</f>
        <v>0</v>
      </c>
    </row>
    <row r="84" spans="1:12" ht="12.75" hidden="1">
      <c r="A84" s="87" t="str">
        <f>'[1]by Output'!A54</f>
        <v> Sustainable transport</v>
      </c>
      <c r="B84" s="84"/>
      <c r="C84" s="85">
        <f>'[1]by Output'!C54</f>
        <v>0.769</v>
      </c>
      <c r="D84" s="86"/>
      <c r="F84" s="2">
        <f>'[1]by Output'!D54</f>
        <v>0.921</v>
      </c>
      <c r="G84" s="2">
        <f>'[1]by Output'!E54</f>
        <v>0.788</v>
      </c>
      <c r="H84" s="2">
        <f>'[1]by Output'!F54</f>
        <v>0</v>
      </c>
      <c r="I84" s="2">
        <f>'[1]by Output'!G54</f>
        <v>0</v>
      </c>
      <c r="J84" s="2">
        <f>'[1]by Output'!H54</f>
        <v>0</v>
      </c>
      <c r="K84" s="2">
        <f>'[1]by Output'!I54</f>
        <v>0</v>
      </c>
      <c r="L84" s="2">
        <f>'[1]by Output'!J54</f>
        <v>0</v>
      </c>
    </row>
    <row r="85" spans="1:12" ht="12.75" hidden="1">
      <c r="A85" s="87" t="str">
        <f>'[1]by Output'!A12</f>
        <v> Gr'hse Proj &amp; Abatement Analysis</v>
      </c>
      <c r="B85" s="84"/>
      <c r="C85" s="85">
        <f>'[1]by Output'!C12</f>
        <v>1.41</v>
      </c>
      <c r="D85" s="86"/>
      <c r="F85" s="2">
        <f>'[1]by Output'!D12</f>
        <v>1.426</v>
      </c>
      <c r="G85" s="2">
        <f>'[1]by Output'!E12</f>
        <v>1.444</v>
      </c>
      <c r="H85" s="2">
        <f>'[1]by Output'!F12</f>
        <v>0</v>
      </c>
      <c r="I85" s="2">
        <f>'[1]by Output'!G12</f>
        <v>0</v>
      </c>
      <c r="J85" s="2">
        <f>'[1]by Output'!H12</f>
        <v>0</v>
      </c>
      <c r="K85" s="2">
        <f>'[1]by Output'!I12</f>
        <v>0</v>
      </c>
      <c r="L85" s="2">
        <f>'[1]by Output'!J12</f>
        <v>0</v>
      </c>
    </row>
    <row r="86" spans="1:12" ht="12.75" hidden="1">
      <c r="A86" s="87" t="str">
        <f>'[1]by Output'!A13</f>
        <v> Strategic Policy</v>
      </c>
      <c r="B86" s="84"/>
      <c r="C86" s="85">
        <f>'[1]by Output'!C13</f>
        <v>1.037</v>
      </c>
      <c r="D86" s="86"/>
      <c r="F86" s="2">
        <f>'[1]by Output'!D13</f>
        <v>1.049</v>
      </c>
      <c r="G86" s="2">
        <f>'[1]by Output'!E13</f>
        <v>1.062</v>
      </c>
      <c r="H86" s="2">
        <f>'[1]by Output'!F13</f>
        <v>0</v>
      </c>
      <c r="I86" s="2">
        <f>'[1]by Output'!G13</f>
        <v>0</v>
      </c>
      <c r="J86" s="2">
        <f>'[1]by Output'!H13</f>
        <v>0</v>
      </c>
      <c r="K86" s="2">
        <f>'[1]by Output'!I13</f>
        <v>0</v>
      </c>
      <c r="L86" s="2">
        <f>'[1]by Output'!J13</f>
        <v>0</v>
      </c>
    </row>
    <row r="87" spans="1:12" ht="12.75">
      <c r="A87" s="116" t="s">
        <v>45</v>
      </c>
      <c r="B87" s="117"/>
      <c r="C87" s="118">
        <f>SUM(C79:C86)</f>
        <v>6.108</v>
      </c>
      <c r="D87" s="98">
        <f>'[2]Workings '!D18+1.408</f>
        <v>5.718999999999999</v>
      </c>
      <c r="E87" s="34"/>
      <c r="F87" s="32">
        <f aca="true" t="shared" si="9" ref="F87:L87">SUM(F79:F86)</f>
        <v>6.074</v>
      </c>
      <c r="G87" s="32">
        <f t="shared" si="9"/>
        <v>5.960000000000001</v>
      </c>
      <c r="H87" s="32">
        <f t="shared" si="9"/>
        <v>0</v>
      </c>
      <c r="I87" s="32">
        <f t="shared" si="9"/>
        <v>0</v>
      </c>
      <c r="J87" s="32">
        <f t="shared" si="9"/>
        <v>0</v>
      </c>
      <c r="K87" s="32">
        <f t="shared" si="9"/>
        <v>0</v>
      </c>
      <c r="L87" s="32">
        <f t="shared" si="9"/>
        <v>0</v>
      </c>
    </row>
    <row r="88" spans="1:12" ht="12.75" hidden="1">
      <c r="A88" s="99"/>
      <c r="B88" s="102"/>
      <c r="C88" s="100"/>
      <c r="D88" s="98"/>
      <c r="E88" s="19"/>
      <c r="F88" s="18"/>
      <c r="G88" s="18"/>
      <c r="H88" s="18"/>
      <c r="I88" s="18"/>
      <c r="J88" s="18"/>
      <c r="K88" s="18"/>
      <c r="L88" s="18"/>
    </row>
    <row r="89" spans="1:12" ht="12.75" hidden="1">
      <c r="A89" s="101" t="s">
        <v>46</v>
      </c>
      <c r="B89" s="121"/>
      <c r="C89" s="100"/>
      <c r="D89" s="98"/>
      <c r="E89" s="19"/>
      <c r="F89" s="18"/>
      <c r="G89" s="18"/>
      <c r="H89" s="18"/>
      <c r="I89" s="18"/>
      <c r="J89" s="18"/>
      <c r="K89" s="18"/>
      <c r="L89" s="18"/>
    </row>
    <row r="90" spans="1:12" ht="12.75" hidden="1">
      <c r="A90" s="99" t="str">
        <f>'[1]by Output'!A14</f>
        <v> Climate Change International</v>
      </c>
      <c r="B90" s="102"/>
      <c r="C90" s="100">
        <f>'[1]by Output'!C14</f>
        <v>2.29</v>
      </c>
      <c r="D90" s="98"/>
      <c r="E90" s="19"/>
      <c r="F90" s="18">
        <f>'[1]by Output'!D14</f>
        <v>2.4050000000000002</v>
      </c>
      <c r="G90" s="18">
        <f>'[1]by Output'!E14</f>
        <v>2.536</v>
      </c>
      <c r="H90" s="18">
        <f>'[1]by Output'!F14</f>
        <v>0</v>
      </c>
      <c r="I90" s="18">
        <f>'[1]by Output'!G14</f>
        <v>0</v>
      </c>
      <c r="J90" s="18">
        <f>'[1]by Output'!H14</f>
        <v>0</v>
      </c>
      <c r="K90" s="18">
        <f>'[1]by Output'!I14</f>
        <v>0</v>
      </c>
      <c r="L90" s="18">
        <f>'[1]by Output'!J14</f>
        <v>0</v>
      </c>
    </row>
    <row r="91" spans="1:12" ht="12.75" hidden="1">
      <c r="A91" s="99" t="str">
        <f>'[1]by Output'!A15</f>
        <v> National Sinks</v>
      </c>
      <c r="B91" s="102"/>
      <c r="C91" s="100">
        <f>'[1]by Output'!C15</f>
        <v>1.072</v>
      </c>
      <c r="D91" s="98"/>
      <c r="E91" s="19"/>
      <c r="F91" s="18">
        <f>'[1]by Output'!D15</f>
        <v>1.073</v>
      </c>
      <c r="G91" s="18">
        <f>'[1]by Output'!E15</f>
        <v>1.084</v>
      </c>
      <c r="H91" s="18">
        <f>'[1]by Output'!F15</f>
        <v>0</v>
      </c>
      <c r="I91" s="18">
        <f>'[1]by Output'!G15</f>
        <v>0</v>
      </c>
      <c r="J91" s="18">
        <f>'[1]by Output'!H15</f>
        <v>0</v>
      </c>
      <c r="K91" s="18">
        <f>'[1]by Output'!I15</f>
        <v>0</v>
      </c>
      <c r="L91" s="18">
        <f>'[1]by Output'!J15</f>
        <v>0</v>
      </c>
    </row>
    <row r="92" spans="1:12" ht="12.75" hidden="1">
      <c r="A92" s="99" t="str">
        <f>'[1]by Output'!A70</f>
        <v> NGGI</v>
      </c>
      <c r="B92" s="102"/>
      <c r="C92" s="100">
        <f>'[1]by Output'!C70</f>
        <v>1.99</v>
      </c>
      <c r="D92" s="98"/>
      <c r="E92" s="19"/>
      <c r="F92" s="18">
        <f>'[1]by Output'!D70</f>
        <v>1.992</v>
      </c>
      <c r="G92" s="18">
        <f>'[1]by Output'!E70</f>
        <v>2.013</v>
      </c>
      <c r="H92" s="18">
        <f>'[1]by Output'!F70</f>
        <v>0</v>
      </c>
      <c r="I92" s="18">
        <f>'[1]by Output'!G70</f>
        <v>0</v>
      </c>
      <c r="J92" s="18">
        <f>'[1]by Output'!H70</f>
        <v>0</v>
      </c>
      <c r="K92" s="18">
        <f>'[1]by Output'!I70</f>
        <v>0</v>
      </c>
      <c r="L92" s="18">
        <f>'[1]by Output'!J70</f>
        <v>0</v>
      </c>
    </row>
    <row r="93" spans="1:12" ht="12.75">
      <c r="A93" s="96" t="s">
        <v>47</v>
      </c>
      <c r="B93" s="97"/>
      <c r="C93" s="98">
        <f>SUM(C90:C92)</f>
        <v>5.352</v>
      </c>
      <c r="D93" s="98">
        <f>'[2]Workings '!D26+1.177</f>
        <v>4.702</v>
      </c>
      <c r="E93" s="16"/>
      <c r="F93" s="15">
        <f aca="true" t="shared" si="10" ref="F93:L93">SUM(F90:F92)</f>
        <v>5.470000000000001</v>
      </c>
      <c r="G93" s="15">
        <f t="shared" si="10"/>
        <v>5.633</v>
      </c>
      <c r="H93" s="15">
        <f t="shared" si="10"/>
        <v>0</v>
      </c>
      <c r="I93" s="15">
        <f t="shared" si="10"/>
        <v>0</v>
      </c>
      <c r="J93" s="15">
        <f t="shared" si="10"/>
        <v>0</v>
      </c>
      <c r="K93" s="15">
        <f t="shared" si="10"/>
        <v>0</v>
      </c>
      <c r="L93" s="15">
        <f t="shared" si="10"/>
        <v>0</v>
      </c>
    </row>
    <row r="94" spans="1:12" s="13" customFormat="1" ht="12.75" hidden="1">
      <c r="A94" s="122"/>
      <c r="B94" s="123"/>
      <c r="C94" s="110"/>
      <c r="D94" s="98"/>
      <c r="E94" s="27"/>
      <c r="F94" s="26"/>
      <c r="G94" s="26"/>
      <c r="H94" s="26"/>
      <c r="I94" s="26"/>
      <c r="J94" s="26"/>
      <c r="K94" s="26"/>
      <c r="L94" s="26"/>
    </row>
    <row r="95" spans="1:12" ht="12.75">
      <c r="A95" s="99" t="str">
        <f>'[1]by Output'!A69</f>
        <v>Greenhouse Science</v>
      </c>
      <c r="B95" s="102"/>
      <c r="C95" s="100">
        <f>'[1]by Output'!C69</f>
        <v>3.8493616</v>
      </c>
      <c r="D95" s="98">
        <f>3.911+0.141</f>
        <v>4.052</v>
      </c>
      <c r="E95" s="19"/>
      <c r="F95" s="18">
        <f>'[1]by Output'!D69</f>
        <v>4.096</v>
      </c>
      <c r="G95" s="18">
        <f>'[1]by Output'!E69</f>
        <v>0</v>
      </c>
      <c r="H95" s="18">
        <f>'[1]by Output'!F69</f>
        <v>0</v>
      </c>
      <c r="I95" s="18">
        <f>'[1]by Output'!G69</f>
        <v>0</v>
      </c>
      <c r="J95" s="18">
        <f>'[1]by Output'!H69</f>
        <v>0</v>
      </c>
      <c r="K95" s="18">
        <f>'[1]by Output'!I69</f>
        <v>0</v>
      </c>
      <c r="L95" s="18">
        <f>'[1]by Output'!J69</f>
        <v>0</v>
      </c>
    </row>
    <row r="96" spans="1:12" ht="12.75">
      <c r="A96" s="96" t="str">
        <f>'[1]by Output'!A63</f>
        <v>National Carbon Accounting System for Land Based Sources and Sinks</v>
      </c>
      <c r="B96" s="97"/>
      <c r="C96" s="98">
        <f>'[1]by Output'!C63</f>
        <v>5.318</v>
      </c>
      <c r="D96" s="98">
        <f>'[2]Workings '!D70+0.275</f>
        <v>3.967</v>
      </c>
      <c r="E96" s="16"/>
      <c r="F96" s="15">
        <f>'[1]by Output'!D63</f>
        <v>2.672</v>
      </c>
      <c r="G96" s="15">
        <f>'[1]by Output'!E63</f>
        <v>0</v>
      </c>
      <c r="H96" s="15">
        <f>'[1]by Output'!F63</f>
        <v>0</v>
      </c>
      <c r="I96" s="15">
        <f>'[1]by Output'!G63</f>
        <v>0</v>
      </c>
      <c r="J96" s="15">
        <f>'[1]by Output'!H63</f>
        <v>0</v>
      </c>
      <c r="K96" s="15">
        <f>'[1]by Output'!I63</f>
        <v>0</v>
      </c>
      <c r="L96" s="15">
        <f>'[1]by Output'!J63</f>
        <v>0</v>
      </c>
    </row>
    <row r="97" spans="1:12" s="13" customFormat="1" ht="12.75">
      <c r="A97" s="99" t="str">
        <f>'[1]by Output'!A16</f>
        <v>Market Approaches</v>
      </c>
      <c r="B97" s="102"/>
      <c r="C97" s="100">
        <f>'[1]by Output'!C16</f>
        <v>0.42</v>
      </c>
      <c r="D97" s="98">
        <f>0.445+0.165</f>
        <v>0.61</v>
      </c>
      <c r="E97" s="19"/>
      <c r="F97" s="18">
        <f>'[1]by Output'!D16</f>
        <v>0.934</v>
      </c>
      <c r="G97" s="18">
        <f>'[1]by Output'!E16</f>
        <v>0</v>
      </c>
      <c r="H97" s="18">
        <f>'[1]by Output'!F16</f>
        <v>0</v>
      </c>
      <c r="I97" s="18">
        <f>'[1]by Output'!G16</f>
        <v>0</v>
      </c>
      <c r="J97" s="18">
        <f>'[1]by Output'!H16</f>
        <v>0</v>
      </c>
      <c r="K97" s="18">
        <f>'[1]by Output'!I16</f>
        <v>0</v>
      </c>
      <c r="L97" s="18">
        <f>'[1]by Output'!J16</f>
        <v>0</v>
      </c>
    </row>
    <row r="98" spans="1:12" s="13" customFormat="1" ht="12.75">
      <c r="A98" s="96" t="str">
        <f>'[1]by Output'!A71</f>
        <v>Impacts and Adaptations</v>
      </c>
      <c r="B98" s="97"/>
      <c r="C98" s="124">
        <f>'[1]by Output'!C71</f>
        <v>0</v>
      </c>
      <c r="D98" s="98">
        <f>0.382+0.047</f>
        <v>0.429</v>
      </c>
      <c r="E98" s="37"/>
      <c r="F98" s="36">
        <f>'[1]by Output'!D71</f>
        <v>0.643</v>
      </c>
      <c r="G98" s="36">
        <f>'[1]by Output'!E71</f>
        <v>0</v>
      </c>
      <c r="H98" s="36">
        <f>'[1]by Output'!F71</f>
        <v>0</v>
      </c>
      <c r="I98" s="36">
        <f>'[1]by Output'!G71</f>
        <v>0</v>
      </c>
      <c r="J98" s="36">
        <f>'[1]by Output'!H71</f>
        <v>0</v>
      </c>
      <c r="K98" s="36">
        <f>'[1]by Output'!I71</f>
        <v>0</v>
      </c>
      <c r="L98" s="36">
        <f>'[1]by Output'!J71</f>
        <v>0</v>
      </c>
    </row>
    <row r="99" spans="1:12" ht="12.75" hidden="1">
      <c r="A99" s="99" t="str">
        <f>'[1]by Output'!A17</f>
        <v>CUC &amp; Parameter Attribution &amp; CSS/PSS Supplementation</v>
      </c>
      <c r="B99" s="102"/>
      <c r="C99" s="103">
        <f>'[1]by Output'!C17</f>
        <v>0.26880000000000004</v>
      </c>
      <c r="D99" s="98"/>
      <c r="E99" s="21"/>
      <c r="F99" s="20">
        <f>'[1]by Output'!D17</f>
        <v>-0.10200000000000001</v>
      </c>
      <c r="G99" s="20">
        <f>'[1]by Output'!E17</f>
        <v>0.05819999999999995</v>
      </c>
      <c r="H99" s="20">
        <f>'[1]by Output'!F17</f>
        <v>0.0576</v>
      </c>
      <c r="I99" s="20">
        <f>'[1]by Output'!G17</f>
        <v>0.0576</v>
      </c>
      <c r="J99" s="20">
        <f>'[1]by Output'!H17</f>
        <v>0.0576</v>
      </c>
      <c r="K99" s="20">
        <f>'[1]by Output'!I17</f>
        <v>0.0576</v>
      </c>
      <c r="L99" s="20">
        <f>'[1]by Output'!J17</f>
        <v>0.0576</v>
      </c>
    </row>
    <row r="100" spans="1:12" s="13" customFormat="1" ht="12.75" hidden="1">
      <c r="A100" s="99" t="str">
        <f>'[1]by Output'!A65</f>
        <v>CUC &amp; Parameter Attribution &amp; CSS/PSS Supplementation</v>
      </c>
      <c r="B100" s="102"/>
      <c r="C100" s="103">
        <f>'[1]by Output'!C65</f>
        <v>0.26880000000000004</v>
      </c>
      <c r="D100" s="98"/>
      <c r="E100" s="21"/>
      <c r="F100" s="20">
        <f>'[1]by Output'!D65</f>
        <v>0</v>
      </c>
      <c r="G100" s="20">
        <f>'[1]by Output'!E65</f>
        <v>0.05819999999999995</v>
      </c>
      <c r="H100" s="20">
        <f>'[1]by Output'!F65</f>
        <v>0.0576</v>
      </c>
      <c r="I100" s="20">
        <f>'[1]by Output'!G65</f>
        <v>0.0576</v>
      </c>
      <c r="J100" s="20">
        <f>'[1]by Output'!H65</f>
        <v>0.0576</v>
      </c>
      <c r="K100" s="20">
        <f>'[1]by Output'!I65</f>
        <v>0.0576</v>
      </c>
      <c r="L100" s="20">
        <f>'[1]by Output'!J65</f>
        <v>0.0576</v>
      </c>
    </row>
    <row r="101" spans="1:12" ht="12.75" hidden="1">
      <c r="A101" s="99" t="str">
        <f>'[1]by Output'!A72</f>
        <v>CUC &amp; Parameter Attribution &amp; CSS/PSS Supplementation</v>
      </c>
      <c r="B101" s="102"/>
      <c r="C101" s="103">
        <f>'[1]by Output'!C72</f>
        <v>0.26880000000000004</v>
      </c>
      <c r="D101" s="98"/>
      <c r="E101" s="21"/>
      <c r="F101" s="20">
        <f>'[1]by Output'!D72</f>
        <v>-0.10200000000000001</v>
      </c>
      <c r="G101" s="20">
        <f>'[1]by Output'!E72</f>
        <v>0.05819999999999995</v>
      </c>
      <c r="H101" s="20">
        <f>'[1]by Output'!F72</f>
        <v>0.0576</v>
      </c>
      <c r="I101" s="20">
        <f>'[1]by Output'!G72</f>
        <v>0.0576</v>
      </c>
      <c r="J101" s="20">
        <f>'[1]by Output'!H72</f>
        <v>0.0576</v>
      </c>
      <c r="K101" s="20">
        <f>'[1]by Output'!I72</f>
        <v>0.0576</v>
      </c>
      <c r="L101" s="20">
        <f>'[1]by Output'!J72</f>
        <v>0.0576</v>
      </c>
    </row>
    <row r="102" spans="1:12" ht="12.75">
      <c r="A102" s="99" t="s">
        <v>48</v>
      </c>
      <c r="B102" s="102"/>
      <c r="C102" s="103"/>
      <c r="D102" s="98">
        <v>0.001</v>
      </c>
      <c r="E102" s="21"/>
      <c r="F102" s="20"/>
      <c r="G102" s="20"/>
      <c r="H102" s="20"/>
      <c r="I102" s="20"/>
      <c r="J102" s="20"/>
      <c r="K102" s="20"/>
      <c r="L102" s="20"/>
    </row>
    <row r="103" spans="1:12" ht="12.75">
      <c r="A103" s="99" t="s">
        <v>49</v>
      </c>
      <c r="B103" s="102"/>
      <c r="C103" s="103"/>
      <c r="D103" s="98">
        <v>0.052</v>
      </c>
      <c r="E103" s="21"/>
      <c r="F103" s="20"/>
      <c r="G103" s="20"/>
      <c r="H103" s="20"/>
      <c r="I103" s="20"/>
      <c r="J103" s="20"/>
      <c r="K103" s="20"/>
      <c r="L103" s="20"/>
    </row>
    <row r="104" spans="1:12" ht="12.75">
      <c r="A104" s="99" t="s">
        <v>50</v>
      </c>
      <c r="B104" s="102"/>
      <c r="C104" s="103"/>
      <c r="D104" s="98">
        <v>0.065</v>
      </c>
      <c r="E104" s="21"/>
      <c r="F104" s="20"/>
      <c r="G104" s="20"/>
      <c r="H104" s="20"/>
      <c r="I104" s="20"/>
      <c r="J104" s="20"/>
      <c r="K104" s="20"/>
      <c r="L104" s="20"/>
    </row>
    <row r="105" spans="1:12" ht="12.75">
      <c r="A105" s="99" t="s">
        <v>51</v>
      </c>
      <c r="B105" s="102"/>
      <c r="C105" s="103"/>
      <c r="D105" s="98">
        <v>0.447</v>
      </c>
      <c r="E105" s="21"/>
      <c r="F105" s="20"/>
      <c r="G105" s="20"/>
      <c r="H105" s="20"/>
      <c r="I105" s="20"/>
      <c r="J105" s="20"/>
      <c r="K105" s="20"/>
      <c r="L105" s="20"/>
    </row>
    <row r="106" spans="1:12" ht="12.75">
      <c r="A106" s="104" t="s">
        <v>36</v>
      </c>
      <c r="B106" s="105"/>
      <c r="C106" s="125">
        <f>SUM(C99:C101)</f>
        <v>0.8064000000000001</v>
      </c>
      <c r="D106" s="98">
        <v>0.761</v>
      </c>
      <c r="E106" s="39"/>
      <c r="F106" s="38">
        <f aca="true" t="shared" si="11" ref="F106:L106">SUM(F99:F101)</f>
        <v>-0.20400000000000001</v>
      </c>
      <c r="G106" s="38">
        <f t="shared" si="11"/>
        <v>0.17459999999999987</v>
      </c>
      <c r="H106" s="38">
        <f t="shared" si="11"/>
        <v>0.1728</v>
      </c>
      <c r="I106" s="38">
        <f t="shared" si="11"/>
        <v>0.1728</v>
      </c>
      <c r="J106" s="38">
        <f t="shared" si="11"/>
        <v>0.1728</v>
      </c>
      <c r="K106" s="38">
        <f t="shared" si="11"/>
        <v>0.1728</v>
      </c>
      <c r="L106" s="38">
        <f t="shared" si="11"/>
        <v>0.1728</v>
      </c>
    </row>
    <row r="107" spans="1:12" ht="12.75">
      <c r="A107" s="87"/>
      <c r="B107" s="84"/>
      <c r="C107" s="100"/>
      <c r="D107" s="118"/>
      <c r="E107" s="19"/>
      <c r="F107" s="18"/>
      <c r="G107" s="18"/>
      <c r="H107" s="18"/>
      <c r="I107" s="18"/>
      <c r="J107" s="18"/>
      <c r="K107" s="18"/>
      <c r="L107" s="18"/>
    </row>
    <row r="108" spans="1:12" s="11" customFormat="1" ht="15.75">
      <c r="A108" s="111" t="s">
        <v>52</v>
      </c>
      <c r="B108" s="112"/>
      <c r="C108" s="113">
        <f>C87+C93+C95+C96+C97+C98+C106</f>
        <v>21.853761600000002</v>
      </c>
      <c r="D108" s="113">
        <f>SUM(D87:D107)</f>
        <v>20.804999999999996</v>
      </c>
      <c r="E108" s="29"/>
      <c r="F108" s="28">
        <f aca="true" t="shared" si="12" ref="F108:L108">F87+F93+F95+F96+F97+F98+F106</f>
        <v>19.685000000000002</v>
      </c>
      <c r="G108" s="28">
        <f t="shared" si="12"/>
        <v>11.7676</v>
      </c>
      <c r="H108" s="28">
        <f t="shared" si="12"/>
        <v>0.1728</v>
      </c>
      <c r="I108" s="28">
        <f t="shared" si="12"/>
        <v>0.1728</v>
      </c>
      <c r="J108" s="28">
        <f t="shared" si="12"/>
        <v>0.1728</v>
      </c>
      <c r="K108" s="28">
        <f t="shared" si="12"/>
        <v>0.1728</v>
      </c>
      <c r="L108" s="28">
        <f t="shared" si="12"/>
        <v>0.1728</v>
      </c>
    </row>
    <row r="109" spans="1:4" ht="12.75">
      <c r="A109" s="87"/>
      <c r="B109" s="84"/>
      <c r="C109" s="85"/>
      <c r="D109" s="86"/>
    </row>
    <row r="110" spans="1:4" ht="12.75">
      <c r="A110" s="87"/>
      <c r="B110" s="84"/>
      <c r="C110" s="85"/>
      <c r="D110" s="86"/>
    </row>
    <row r="111" spans="1:12" s="11" customFormat="1" ht="15.75">
      <c r="A111" s="126" t="s">
        <v>53</v>
      </c>
      <c r="B111" s="127"/>
      <c r="C111" s="128">
        <f>C108+C74+C60</f>
        <v>93.52320660000001</v>
      </c>
      <c r="D111" s="128">
        <f>D108+D74+D60</f>
        <v>92.483</v>
      </c>
      <c r="E111" s="41"/>
      <c r="F111" s="40">
        <f aca="true" t="shared" si="13" ref="F111:L111">F108+F74+F60</f>
        <v>124.406</v>
      </c>
      <c r="G111" s="40">
        <f t="shared" si="13"/>
        <v>118.74599999999998</v>
      </c>
      <c r="H111" s="40">
        <f t="shared" si="13"/>
        <v>110.62599999999998</v>
      </c>
      <c r="I111" s="40">
        <f t="shared" si="13"/>
        <v>84.837</v>
      </c>
      <c r="J111" s="40">
        <f t="shared" si="13"/>
        <v>49.653</v>
      </c>
      <c r="K111" s="40">
        <f t="shared" si="13"/>
        <v>33.708</v>
      </c>
      <c r="L111" s="40">
        <f t="shared" si="13"/>
        <v>29.457</v>
      </c>
    </row>
    <row r="112" spans="1:4" ht="12.75">
      <c r="A112" s="87"/>
      <c r="B112" s="84"/>
      <c r="C112" s="85"/>
      <c r="D112" s="86"/>
    </row>
    <row r="113" spans="1:12" ht="12.75" hidden="1">
      <c r="A113" s="87" t="s">
        <v>54</v>
      </c>
      <c r="B113" s="84"/>
      <c r="C113" s="85">
        <f>'[1]by Output'!C115</f>
        <v>93.5232066</v>
      </c>
      <c r="D113" s="86">
        <f>D111-D126</f>
        <v>0</v>
      </c>
      <c r="F113" s="2">
        <f>'[1]by Output'!D115</f>
        <v>124.40600000000003</v>
      </c>
      <c r="G113" s="2">
        <f>'[1]by Output'!E115</f>
        <v>118.74599999999998</v>
      </c>
      <c r="H113" s="2">
        <f>'[1]by Output'!F115</f>
        <v>110.62599999999998</v>
      </c>
      <c r="I113" s="2">
        <f>'[1]by Output'!G115</f>
        <v>84.837</v>
      </c>
      <c r="J113" s="2">
        <f>'[1]by Output'!H115</f>
        <v>49.653</v>
      </c>
      <c r="K113" s="2">
        <f>'[1]by Output'!I115</f>
        <v>33.708000000000006</v>
      </c>
      <c r="L113" s="2">
        <f>'[1]by Output'!J115</f>
        <v>29.457</v>
      </c>
    </row>
    <row r="114" spans="1:12" ht="12.75" hidden="1">
      <c r="A114" s="87"/>
      <c r="B114" s="84"/>
      <c r="C114" s="85">
        <f>C113-C111</f>
        <v>0</v>
      </c>
      <c r="D114" s="86"/>
      <c r="F114" s="2">
        <f aca="true" t="shared" si="14" ref="F114:L114">F113-F111</f>
        <v>0</v>
      </c>
      <c r="G114" s="2">
        <f t="shared" si="14"/>
        <v>0</v>
      </c>
      <c r="H114" s="2">
        <f t="shared" si="14"/>
        <v>0</v>
      </c>
      <c r="I114" s="2">
        <f t="shared" si="14"/>
        <v>0</v>
      </c>
      <c r="J114" s="2">
        <f t="shared" si="14"/>
        <v>0</v>
      </c>
      <c r="K114" s="2">
        <f t="shared" si="14"/>
        <v>0</v>
      </c>
      <c r="L114" s="2">
        <f t="shared" si="14"/>
        <v>0</v>
      </c>
    </row>
    <row r="115" spans="1:4" ht="12.75" hidden="1">
      <c r="A115" s="87"/>
      <c r="B115" s="84"/>
      <c r="C115" s="85"/>
      <c r="D115" s="86"/>
    </row>
    <row r="116" spans="1:4" ht="12.75" hidden="1">
      <c r="A116" s="87"/>
      <c r="B116" s="84"/>
      <c r="C116" s="85" t="s">
        <v>55</v>
      </c>
      <c r="D116" s="86">
        <f>'[2]Workings '!D40</f>
        <v>7.557</v>
      </c>
    </row>
    <row r="117" spans="1:4" ht="12.75" hidden="1">
      <c r="A117" s="87"/>
      <c r="B117" s="84"/>
      <c r="C117" s="85" t="s">
        <v>56</v>
      </c>
      <c r="D117" s="86">
        <f>'[2]Workings '!D46</f>
        <v>2.355</v>
      </c>
    </row>
    <row r="118" spans="1:4" ht="12.75" hidden="1">
      <c r="A118" s="87"/>
      <c r="B118" s="84"/>
      <c r="C118" s="85" t="s">
        <v>57</v>
      </c>
      <c r="D118" s="86">
        <v>0.761</v>
      </c>
    </row>
    <row r="119" spans="1:4" ht="12.75" hidden="1">
      <c r="A119" s="87"/>
      <c r="B119" s="84"/>
      <c r="C119" s="85"/>
      <c r="D119" s="86"/>
    </row>
    <row r="120" spans="1:4" ht="12.75" hidden="1">
      <c r="A120" s="87"/>
      <c r="B120" s="84"/>
      <c r="C120" s="85"/>
      <c r="D120" s="86"/>
    </row>
    <row r="121" spans="1:4" ht="12.75" hidden="1">
      <c r="A121" s="87"/>
      <c r="B121" s="84"/>
      <c r="C121" s="85" t="s">
        <v>58</v>
      </c>
      <c r="D121" s="86">
        <f>SUM(D111:D120)</f>
        <v>103.156</v>
      </c>
    </row>
    <row r="122" spans="1:4" ht="12.75" hidden="1">
      <c r="A122" s="87"/>
      <c r="B122" s="84"/>
      <c r="C122" s="85"/>
      <c r="D122" s="86"/>
    </row>
    <row r="123" spans="1:4" ht="12.75" hidden="1">
      <c r="A123" s="87" t="s">
        <v>59</v>
      </c>
      <c r="B123" s="84"/>
      <c r="C123" s="85"/>
      <c r="D123" s="86"/>
    </row>
    <row r="124" spans="1:4" ht="12.75" hidden="1">
      <c r="A124" s="129" t="s">
        <v>60</v>
      </c>
      <c r="B124" s="84"/>
      <c r="C124" s="85"/>
      <c r="D124" s="86">
        <v>66.927</v>
      </c>
    </row>
    <row r="125" spans="1:4" ht="12.75" hidden="1">
      <c r="A125" s="129" t="s">
        <v>61</v>
      </c>
      <c r="B125" s="84"/>
      <c r="C125" s="85"/>
      <c r="D125" s="130">
        <v>25.556</v>
      </c>
    </row>
    <row r="126" spans="1:4" ht="12.75" hidden="1">
      <c r="A126" s="129" t="s">
        <v>62</v>
      </c>
      <c r="B126" s="84"/>
      <c r="C126" s="85"/>
      <c r="D126" s="86">
        <f>SUM(D124:D125)</f>
        <v>92.483</v>
      </c>
    </row>
    <row r="127" spans="1:4" ht="12.75">
      <c r="A127" s="87"/>
      <c r="B127" s="84"/>
      <c r="C127" s="85"/>
      <c r="D127" s="86"/>
    </row>
    <row r="128" spans="1:4" ht="12.75">
      <c r="A128" s="87"/>
      <c r="B128" s="84"/>
      <c r="C128" s="85"/>
      <c r="D128" s="86"/>
    </row>
    <row r="129" spans="1:4" ht="12.75">
      <c r="A129" s="87"/>
      <c r="B129" s="84"/>
      <c r="C129" s="85"/>
      <c r="D129" s="86"/>
    </row>
    <row r="130" spans="1:4" ht="12.75">
      <c r="A130" s="87"/>
      <c r="B130" s="84"/>
      <c r="C130" s="85"/>
      <c r="D130" s="86"/>
    </row>
    <row r="131" spans="1:4" ht="12.75">
      <c r="A131" s="87"/>
      <c r="B131" s="84"/>
      <c r="C131" s="85"/>
      <c r="D131" s="86"/>
    </row>
    <row r="132" spans="1:4" ht="12.75">
      <c r="A132" s="87"/>
      <c r="B132" s="84"/>
      <c r="C132" s="85"/>
      <c r="D132" s="86"/>
    </row>
    <row r="133" spans="1:4" ht="12.75">
      <c r="A133" s="87"/>
      <c r="B133" s="84"/>
      <c r="C133" s="85"/>
      <c r="D133" s="86"/>
    </row>
    <row r="134" spans="1:4" ht="12.75">
      <c r="A134" s="87"/>
      <c r="B134" s="84"/>
      <c r="C134" s="85"/>
      <c r="D134" s="86"/>
    </row>
    <row r="135" spans="1:4" ht="12.75">
      <c r="A135" s="87"/>
      <c r="B135" s="84"/>
      <c r="C135" s="85"/>
      <c r="D135" s="86"/>
    </row>
    <row r="136" spans="1:4" ht="12.75">
      <c r="A136" s="87"/>
      <c r="B136" s="84"/>
      <c r="C136" s="85"/>
      <c r="D136" s="86"/>
    </row>
    <row r="137" spans="1:4" ht="12.75">
      <c r="A137" s="87"/>
      <c r="B137" s="84"/>
      <c r="C137" s="85"/>
      <c r="D137" s="86"/>
    </row>
    <row r="138" spans="1:4" ht="12.75">
      <c r="A138" s="87"/>
      <c r="B138" s="84"/>
      <c r="C138" s="85"/>
      <c r="D138" s="86"/>
    </row>
    <row r="139" spans="1:4" ht="12.75">
      <c r="A139" s="87"/>
      <c r="B139" s="84"/>
      <c r="C139" s="85"/>
      <c r="D139" s="86"/>
    </row>
    <row r="140" spans="1:4" ht="12.75">
      <c r="A140" s="87"/>
      <c r="B140" s="84"/>
      <c r="C140" s="85"/>
      <c r="D140" s="86"/>
    </row>
    <row r="141" spans="1:4" ht="12.75">
      <c r="A141" s="87"/>
      <c r="B141" s="84"/>
      <c r="C141" s="85"/>
      <c r="D141" s="86"/>
    </row>
    <row r="142" spans="1:4" ht="12.75">
      <c r="A142" s="87"/>
      <c r="B142" s="84"/>
      <c r="C142" s="85"/>
      <c r="D142" s="86"/>
    </row>
    <row r="143" spans="1:4" ht="12.75">
      <c r="A143" s="87"/>
      <c r="B143" s="84"/>
      <c r="C143" s="85"/>
      <c r="D143" s="86"/>
    </row>
    <row r="144" spans="1:4" ht="12.75">
      <c r="A144" s="87"/>
      <c r="B144" s="84"/>
      <c r="C144" s="85"/>
      <c r="D144" s="86"/>
    </row>
    <row r="145" spans="1:4" ht="12.75">
      <c r="A145" s="87"/>
      <c r="B145" s="84"/>
      <c r="C145" s="85"/>
      <c r="D145" s="86"/>
    </row>
    <row r="146" spans="1:4" ht="12.75">
      <c r="A146" s="87"/>
      <c r="B146" s="84"/>
      <c r="C146" s="85"/>
      <c r="D146" s="86"/>
    </row>
    <row r="147" spans="1:4" ht="12.75">
      <c r="A147" s="87"/>
      <c r="B147" s="84"/>
      <c r="C147" s="85"/>
      <c r="D147" s="86"/>
    </row>
    <row r="148" spans="1:4" ht="12.75">
      <c r="A148" s="87"/>
      <c r="B148" s="84"/>
      <c r="C148" s="85"/>
      <c r="D148" s="86"/>
    </row>
    <row r="149" spans="1:4" ht="12.75">
      <c r="A149" s="87"/>
      <c r="B149" s="84"/>
      <c r="C149" s="85"/>
      <c r="D149" s="86"/>
    </row>
    <row r="150" spans="1:4" ht="12.75">
      <c r="A150" s="87"/>
      <c r="B150" s="84"/>
      <c r="C150" s="85"/>
      <c r="D150" s="86"/>
    </row>
    <row r="151" spans="1:4" ht="12.75">
      <c r="A151" s="87"/>
      <c r="B151" s="84"/>
      <c r="C151" s="85"/>
      <c r="D151" s="86"/>
    </row>
    <row r="152" spans="1:4" ht="12.75">
      <c r="A152" s="87"/>
      <c r="B152" s="84"/>
      <c r="C152" s="85"/>
      <c r="D152" s="86"/>
    </row>
    <row r="153" spans="1:4" ht="12.75">
      <c r="A153" s="87"/>
      <c r="B153" s="84"/>
      <c r="C153" s="85"/>
      <c r="D153" s="86"/>
    </row>
    <row r="154" spans="1:4" ht="12.75">
      <c r="A154" s="87"/>
      <c r="B154" s="84"/>
      <c r="C154" s="85"/>
      <c r="D154" s="86"/>
    </row>
    <row r="155" spans="1:4" ht="12.75">
      <c r="A155" s="87"/>
      <c r="B155" s="84"/>
      <c r="C155" s="85"/>
      <c r="D155" s="86"/>
    </row>
    <row r="156" spans="1:4" ht="12.75">
      <c r="A156" s="87"/>
      <c r="B156" s="84"/>
      <c r="C156" s="85"/>
      <c r="D156" s="86"/>
    </row>
    <row r="157" spans="1:4" ht="12.75">
      <c r="A157" s="87"/>
      <c r="B157" s="84"/>
      <c r="C157" s="85"/>
      <c r="D157" s="86"/>
    </row>
    <row r="158" spans="1:4" ht="12.75">
      <c r="A158" s="87"/>
      <c r="B158" s="84"/>
      <c r="C158" s="85"/>
      <c r="D158" s="86"/>
    </row>
    <row r="159" spans="1:4" ht="12.75">
      <c r="A159" s="87"/>
      <c r="B159" s="84"/>
      <c r="C159" s="85"/>
      <c r="D159" s="86"/>
    </row>
    <row r="160" spans="1:4" ht="12.75">
      <c r="A160" s="87"/>
      <c r="B160" s="84"/>
      <c r="C160" s="85"/>
      <c r="D160" s="86"/>
    </row>
    <row r="161" spans="1:4" ht="12.75">
      <c r="A161" s="87"/>
      <c r="B161" s="84"/>
      <c r="C161" s="85"/>
      <c r="D161" s="86"/>
    </row>
    <row r="162" spans="1:4" ht="12.75">
      <c r="A162" s="87"/>
      <c r="B162" s="84"/>
      <c r="C162" s="85"/>
      <c r="D162" s="86"/>
    </row>
    <row r="163" spans="1:4" ht="12.75">
      <c r="A163" s="87"/>
      <c r="B163" s="84"/>
      <c r="C163" s="85"/>
      <c r="D163" s="86"/>
    </row>
    <row r="164" spans="1:4" ht="12.75">
      <c r="A164" s="87"/>
      <c r="B164" s="84"/>
      <c r="C164" s="85"/>
      <c r="D164" s="86"/>
    </row>
    <row r="165" spans="1:4" ht="12.75">
      <c r="A165" s="87"/>
      <c r="B165" s="84"/>
      <c r="C165" s="85"/>
      <c r="D165" s="86"/>
    </row>
    <row r="166" spans="1:4" ht="12.75">
      <c r="A166" s="87"/>
      <c r="B166" s="84"/>
      <c r="C166" s="85"/>
      <c r="D166" s="86"/>
    </row>
    <row r="167" spans="1:4" ht="12.75">
      <c r="A167" s="87"/>
      <c r="B167" s="84"/>
      <c r="C167" s="85"/>
      <c r="D167" s="86"/>
    </row>
    <row r="168" spans="1:4" ht="12.75">
      <c r="A168" s="87"/>
      <c r="B168" s="84"/>
      <c r="C168" s="85"/>
      <c r="D168" s="86"/>
    </row>
    <row r="169" spans="1:4" ht="12.75">
      <c r="A169" s="87"/>
      <c r="B169" s="84"/>
      <c r="C169" s="85"/>
      <c r="D169" s="86"/>
    </row>
    <row r="170" spans="1:4" ht="12.75">
      <c r="A170" s="87"/>
      <c r="B170" s="84"/>
      <c r="C170" s="85"/>
      <c r="D170" s="86"/>
    </row>
    <row r="171" spans="1:4" ht="12.75">
      <c r="A171" s="87"/>
      <c r="B171" s="84"/>
      <c r="C171" s="85"/>
      <c r="D171" s="86"/>
    </row>
    <row r="172" spans="1:4" ht="12.75">
      <c r="A172" s="87"/>
      <c r="B172" s="84"/>
      <c r="C172" s="85"/>
      <c r="D172" s="86"/>
    </row>
    <row r="173" spans="1:4" ht="12.75">
      <c r="A173" s="87"/>
      <c r="B173" s="84"/>
      <c r="C173" s="85"/>
      <c r="D173" s="86"/>
    </row>
    <row r="174" spans="1:4" ht="12.75">
      <c r="A174" s="87"/>
      <c r="B174" s="84"/>
      <c r="C174" s="85"/>
      <c r="D174" s="86"/>
    </row>
    <row r="175" spans="1:4" ht="12.75">
      <c r="A175" s="87"/>
      <c r="B175" s="84"/>
      <c r="C175" s="85"/>
      <c r="D175" s="86"/>
    </row>
    <row r="176" spans="1:4" ht="12.75">
      <c r="A176" s="87"/>
      <c r="B176" s="84"/>
      <c r="C176" s="85"/>
      <c r="D176" s="86"/>
    </row>
    <row r="177" spans="1:4" ht="12.75">
      <c r="A177" s="87"/>
      <c r="B177" s="84"/>
      <c r="C177" s="85"/>
      <c r="D177" s="86"/>
    </row>
    <row r="178" spans="1:4" ht="12.75">
      <c r="A178" s="87"/>
      <c r="B178" s="84"/>
      <c r="C178" s="85"/>
      <c r="D178" s="86"/>
    </row>
    <row r="179" spans="1:4" ht="12.75">
      <c r="A179" s="87"/>
      <c r="B179" s="84"/>
      <c r="C179" s="85"/>
      <c r="D179" s="86"/>
    </row>
    <row r="180" spans="1:4" ht="12.75">
      <c r="A180" s="87"/>
      <c r="B180" s="84"/>
      <c r="C180" s="85"/>
      <c r="D180" s="86"/>
    </row>
    <row r="181" spans="1:4" ht="12.75">
      <c r="A181" s="87"/>
      <c r="B181" s="84"/>
      <c r="C181" s="85"/>
      <c r="D181" s="86"/>
    </row>
    <row r="182" spans="1:4" ht="12.75">
      <c r="A182" s="87"/>
      <c r="B182" s="84"/>
      <c r="C182" s="85"/>
      <c r="D182" s="86"/>
    </row>
    <row r="183" spans="1:4" ht="12.75">
      <c r="A183" s="87"/>
      <c r="B183" s="84"/>
      <c r="C183" s="85"/>
      <c r="D183" s="86"/>
    </row>
    <row r="184" spans="1:4" ht="12.75">
      <c r="A184" s="87"/>
      <c r="B184" s="84"/>
      <c r="C184" s="85"/>
      <c r="D184" s="86"/>
    </row>
    <row r="185" spans="1:4" ht="12.75">
      <c r="A185" s="87"/>
      <c r="B185" s="84"/>
      <c r="C185" s="85"/>
      <c r="D185" s="86"/>
    </row>
    <row r="186" spans="1:4" ht="12.75">
      <c r="A186" s="87"/>
      <c r="B186" s="84"/>
      <c r="C186" s="85"/>
      <c r="D186" s="86"/>
    </row>
    <row r="187" spans="1:4" ht="12.75">
      <c r="A187" s="87"/>
      <c r="B187" s="84"/>
      <c r="C187" s="85"/>
      <c r="D187" s="86"/>
    </row>
    <row r="188" spans="1:4" ht="12.75">
      <c r="A188" s="87"/>
      <c r="B188" s="84"/>
      <c r="C188" s="85"/>
      <c r="D188" s="86"/>
    </row>
    <row r="189" spans="1:4" ht="12.75">
      <c r="A189" s="87"/>
      <c r="B189" s="84"/>
      <c r="C189" s="85"/>
      <c r="D189" s="86"/>
    </row>
    <row r="190" spans="1:4" ht="12.75">
      <c r="A190" s="87"/>
      <c r="B190" s="84"/>
      <c r="C190" s="85"/>
      <c r="D190" s="86"/>
    </row>
    <row r="191" spans="1:4" ht="12.75">
      <c r="A191" s="87"/>
      <c r="B191" s="84"/>
      <c r="C191" s="85"/>
      <c r="D191" s="86"/>
    </row>
    <row r="192" spans="1:4" ht="12.75">
      <c r="A192" s="87"/>
      <c r="B192" s="84"/>
      <c r="C192" s="85"/>
      <c r="D192" s="86"/>
    </row>
    <row r="193" spans="1:4" ht="12.75">
      <c r="A193" s="87"/>
      <c r="B193" s="84"/>
      <c r="C193" s="85"/>
      <c r="D193" s="86"/>
    </row>
    <row r="194" spans="1:4" ht="12.75">
      <c r="A194" s="87"/>
      <c r="B194" s="84"/>
      <c r="C194" s="85"/>
      <c r="D194" s="86"/>
    </row>
    <row r="195" spans="1:4" ht="12.75">
      <c r="A195" s="87"/>
      <c r="B195" s="84"/>
      <c r="C195" s="85"/>
      <c r="D195" s="86"/>
    </row>
    <row r="196" spans="1:4" ht="12.75">
      <c r="A196" s="87"/>
      <c r="B196" s="84"/>
      <c r="C196" s="85"/>
      <c r="D196" s="86"/>
    </row>
    <row r="197" spans="1:4" ht="12.75">
      <c r="A197" s="87"/>
      <c r="B197" s="84"/>
      <c r="C197" s="85"/>
      <c r="D197" s="86"/>
    </row>
    <row r="198" spans="1:4" ht="12.75">
      <c r="A198" s="87"/>
      <c r="B198" s="84"/>
      <c r="C198" s="85"/>
      <c r="D198" s="86"/>
    </row>
    <row r="199" spans="1:4" ht="12.75">
      <c r="A199" s="87"/>
      <c r="B199" s="84"/>
      <c r="C199" s="85"/>
      <c r="D199" s="86"/>
    </row>
    <row r="200" spans="1:4" ht="12.75">
      <c r="A200" s="87"/>
      <c r="B200" s="84"/>
      <c r="C200" s="85"/>
      <c r="D200" s="86"/>
    </row>
    <row r="201" spans="1:4" ht="12.75">
      <c r="A201" s="87"/>
      <c r="B201" s="84"/>
      <c r="C201" s="85"/>
      <c r="D201" s="86"/>
    </row>
    <row r="202" spans="1:4" ht="12.75">
      <c r="A202" s="87"/>
      <c r="B202" s="84"/>
      <c r="C202" s="85"/>
      <c r="D202" s="86"/>
    </row>
    <row r="203" spans="1:4" ht="12.75">
      <c r="A203" s="87"/>
      <c r="B203" s="84"/>
      <c r="C203" s="85"/>
      <c r="D203" s="86"/>
    </row>
    <row r="204" spans="1:4" ht="12.75">
      <c r="A204" s="87"/>
      <c r="B204" s="84"/>
      <c r="C204" s="85"/>
      <c r="D204" s="86"/>
    </row>
    <row r="205" spans="1:4" ht="12.75">
      <c r="A205" s="87"/>
      <c r="B205" s="84"/>
      <c r="C205" s="85"/>
      <c r="D205" s="86"/>
    </row>
    <row r="206" spans="1:4" ht="12.75">
      <c r="A206" s="87"/>
      <c r="B206" s="84"/>
      <c r="C206" s="85"/>
      <c r="D206" s="86"/>
    </row>
    <row r="207" spans="1:4" ht="12.75">
      <c r="A207" s="87"/>
      <c r="B207" s="84"/>
      <c r="C207" s="85"/>
      <c r="D207" s="86"/>
    </row>
    <row r="208" spans="1:4" ht="12.75">
      <c r="A208" s="87"/>
      <c r="B208" s="84"/>
      <c r="C208" s="85"/>
      <c r="D208" s="86"/>
    </row>
    <row r="209" spans="1:4" ht="12.75">
      <c r="A209" s="87"/>
      <c r="B209" s="84"/>
      <c r="C209" s="85"/>
      <c r="D209" s="86"/>
    </row>
    <row r="210" spans="1:4" ht="12.75">
      <c r="A210" s="87"/>
      <c r="B210" s="84"/>
      <c r="C210" s="85"/>
      <c r="D210" s="86"/>
    </row>
    <row r="211" spans="1:4" ht="12.75">
      <c r="A211" s="87"/>
      <c r="B211" s="84"/>
      <c r="C211" s="85"/>
      <c r="D211" s="86"/>
    </row>
    <row r="212" spans="1:4" ht="12.75">
      <c r="A212" s="87"/>
      <c r="B212" s="84"/>
      <c r="C212" s="85"/>
      <c r="D212" s="86"/>
    </row>
    <row r="213" spans="1:4" ht="12.75">
      <c r="A213" s="87"/>
      <c r="B213" s="84"/>
      <c r="C213" s="85"/>
      <c r="D213" s="86"/>
    </row>
    <row r="214" spans="1:4" ht="12.75">
      <c r="A214" s="87"/>
      <c r="B214" s="84"/>
      <c r="C214" s="85"/>
      <c r="D214" s="86"/>
    </row>
    <row r="215" spans="1:4" ht="12.75">
      <c r="A215" s="87"/>
      <c r="B215" s="84"/>
      <c r="C215" s="85"/>
      <c r="D215" s="86"/>
    </row>
    <row r="216" spans="1:4" ht="12.75">
      <c r="A216" s="87"/>
      <c r="B216" s="84"/>
      <c r="C216" s="85"/>
      <c r="D216" s="86"/>
    </row>
    <row r="217" spans="1:4" ht="12.75">
      <c r="A217" s="87"/>
      <c r="B217" s="84"/>
      <c r="C217" s="85"/>
      <c r="D217" s="86"/>
    </row>
    <row r="218" spans="1:4" ht="12.75">
      <c r="A218" s="87"/>
      <c r="B218" s="84"/>
      <c r="C218" s="85"/>
      <c r="D218" s="86"/>
    </row>
    <row r="219" spans="1:4" ht="12.75">
      <c r="A219" s="87"/>
      <c r="B219" s="84"/>
      <c r="C219" s="85"/>
      <c r="D219" s="86"/>
    </row>
    <row r="220" spans="1:4" ht="12.75">
      <c r="A220" s="87"/>
      <c r="B220" s="84"/>
      <c r="C220" s="85"/>
      <c r="D220" s="86"/>
    </row>
    <row r="221" spans="1:4" ht="12.75">
      <c r="A221" s="87"/>
      <c r="B221" s="84"/>
      <c r="C221" s="85"/>
      <c r="D221" s="86"/>
    </row>
    <row r="222" spans="1:4" ht="12.75">
      <c r="A222" s="87"/>
      <c r="B222" s="84"/>
      <c r="C222" s="85"/>
      <c r="D222" s="86"/>
    </row>
    <row r="223" spans="1:4" ht="12.75">
      <c r="A223" s="87"/>
      <c r="B223" s="84"/>
      <c r="C223" s="85"/>
      <c r="D223" s="86"/>
    </row>
    <row r="224" spans="1:4" ht="12.75">
      <c r="A224" s="87"/>
      <c r="B224" s="84"/>
      <c r="C224" s="85"/>
      <c r="D224" s="86"/>
    </row>
    <row r="225" spans="1:4" ht="12.75">
      <c r="A225" s="87"/>
      <c r="B225" s="84"/>
      <c r="C225" s="85"/>
      <c r="D225" s="86"/>
    </row>
    <row r="226" spans="1:4" ht="12.75">
      <c r="A226" s="87"/>
      <c r="B226" s="84"/>
      <c r="C226" s="85"/>
      <c r="D226" s="86"/>
    </row>
    <row r="227" spans="1:4" ht="12.75">
      <c r="A227" s="87"/>
      <c r="B227" s="84"/>
      <c r="C227" s="85"/>
      <c r="D227" s="86"/>
    </row>
    <row r="228" spans="1:4" ht="12.75">
      <c r="A228" s="87"/>
      <c r="B228" s="84"/>
      <c r="C228" s="85"/>
      <c r="D228" s="86"/>
    </row>
    <row r="229" spans="1:4" ht="12.75">
      <c r="A229" s="87"/>
      <c r="B229" s="84"/>
      <c r="C229" s="85"/>
      <c r="D229" s="86"/>
    </row>
    <row r="230" spans="1:4" ht="12.75">
      <c r="A230" s="87"/>
      <c r="B230" s="84"/>
      <c r="C230" s="85"/>
      <c r="D230" s="86"/>
    </row>
    <row r="231" spans="1:4" ht="12.75">
      <c r="A231" s="87"/>
      <c r="B231" s="84"/>
      <c r="C231" s="85"/>
      <c r="D231" s="86"/>
    </row>
    <row r="232" spans="1:4" ht="12.75">
      <c r="A232" s="87"/>
      <c r="B232" s="84"/>
      <c r="C232" s="85"/>
      <c r="D232" s="86"/>
    </row>
    <row r="233" spans="1:4" ht="12.75">
      <c r="A233" s="87"/>
      <c r="B233" s="84"/>
      <c r="C233" s="85"/>
      <c r="D233" s="86"/>
    </row>
    <row r="234" spans="1:4" ht="12.75">
      <c r="A234" s="87"/>
      <c r="B234" s="84"/>
      <c r="C234" s="85"/>
      <c r="D234" s="86"/>
    </row>
    <row r="235" spans="1:4" ht="12.75">
      <c r="A235" s="87"/>
      <c r="B235" s="84"/>
      <c r="C235" s="85"/>
      <c r="D235" s="86"/>
    </row>
    <row r="236" spans="1:4" ht="12.75">
      <c r="A236" s="87"/>
      <c r="B236" s="84"/>
      <c r="C236" s="85"/>
      <c r="D236" s="86"/>
    </row>
    <row r="237" spans="1:4" ht="12.75">
      <c r="A237" s="87"/>
      <c r="B237" s="84"/>
      <c r="C237" s="85"/>
      <c r="D237" s="86"/>
    </row>
    <row r="238" spans="1:4" ht="12.75">
      <c r="A238" s="87"/>
      <c r="B238" s="84"/>
      <c r="C238" s="85"/>
      <c r="D238" s="86"/>
    </row>
    <row r="239" spans="1:4" ht="12.75">
      <c r="A239" s="87"/>
      <c r="B239" s="84"/>
      <c r="C239" s="85"/>
      <c r="D239" s="86"/>
    </row>
    <row r="240" spans="1:4" ht="12.75">
      <c r="A240" s="87"/>
      <c r="B240" s="84"/>
      <c r="C240" s="85"/>
      <c r="D240" s="86"/>
    </row>
    <row r="241" spans="1:4" ht="12.75">
      <c r="A241" s="87"/>
      <c r="B241" s="84"/>
      <c r="C241" s="85"/>
      <c r="D241" s="86"/>
    </row>
    <row r="242" spans="1:4" ht="12.75">
      <c r="A242" s="87"/>
      <c r="B242" s="84"/>
      <c r="C242" s="85"/>
      <c r="D242" s="86"/>
    </row>
    <row r="243" spans="1:4" ht="12.75">
      <c r="A243" s="87"/>
      <c r="B243" s="84"/>
      <c r="C243" s="85"/>
      <c r="D243" s="86"/>
    </row>
    <row r="244" spans="1:4" ht="12.75">
      <c r="A244" s="87"/>
      <c r="B244" s="84"/>
      <c r="C244" s="85"/>
      <c r="D244" s="86"/>
    </row>
    <row r="245" spans="1:4" ht="12.75">
      <c r="A245" s="87"/>
      <c r="B245" s="84"/>
      <c r="C245" s="85"/>
      <c r="D245" s="86"/>
    </row>
    <row r="246" spans="1:4" ht="12.75">
      <c r="A246" s="87"/>
      <c r="B246" s="84"/>
      <c r="C246" s="85"/>
      <c r="D246" s="86"/>
    </row>
    <row r="247" spans="1:4" ht="12.75">
      <c r="A247" s="87"/>
      <c r="B247" s="84"/>
      <c r="C247" s="85"/>
      <c r="D247" s="86"/>
    </row>
    <row r="248" spans="1:4" ht="12.75">
      <c r="A248" s="87"/>
      <c r="B248" s="84"/>
      <c r="C248" s="85"/>
      <c r="D248" s="86"/>
    </row>
    <row r="249" spans="1:4" ht="12.75">
      <c r="A249" s="87"/>
      <c r="B249" s="84"/>
      <c r="C249" s="85"/>
      <c r="D249" s="86"/>
    </row>
    <row r="250" spans="1:4" ht="12.75">
      <c r="A250" s="87"/>
      <c r="B250" s="84"/>
      <c r="C250" s="85"/>
      <c r="D250" s="86"/>
    </row>
    <row r="251" spans="1:4" ht="12.75">
      <c r="A251" s="87"/>
      <c r="B251" s="84"/>
      <c r="C251" s="85"/>
      <c r="D251" s="86"/>
    </row>
    <row r="252" spans="1:4" ht="12.75">
      <c r="A252" s="87"/>
      <c r="B252" s="84"/>
      <c r="C252" s="85"/>
      <c r="D252" s="86"/>
    </row>
    <row r="253" spans="1:4" ht="12.75">
      <c r="A253" s="87"/>
      <c r="B253" s="84"/>
      <c r="C253" s="85"/>
      <c r="D253" s="86"/>
    </row>
    <row r="254" spans="1:4" ht="12.75">
      <c r="A254" s="87"/>
      <c r="B254" s="84"/>
      <c r="C254" s="85"/>
      <c r="D254" s="86"/>
    </row>
    <row r="255" spans="1:4" ht="12.75">
      <c r="A255" s="87"/>
      <c r="B255" s="84"/>
      <c r="C255" s="85"/>
      <c r="D255" s="86"/>
    </row>
    <row r="256" spans="1:4" ht="12.75">
      <c r="A256" s="87"/>
      <c r="B256" s="84"/>
      <c r="C256" s="85"/>
      <c r="D256" s="86"/>
    </row>
    <row r="257" spans="1:4" ht="12.75">
      <c r="A257" s="87"/>
      <c r="B257" s="84"/>
      <c r="C257" s="85"/>
      <c r="D257" s="86"/>
    </row>
    <row r="258" spans="1:4" ht="12.75">
      <c r="A258" s="87"/>
      <c r="B258" s="84"/>
      <c r="C258" s="85"/>
      <c r="D258" s="86"/>
    </row>
    <row r="259" spans="1:4" ht="12.75">
      <c r="A259" s="87"/>
      <c r="B259" s="84"/>
      <c r="C259" s="85"/>
      <c r="D259" s="86"/>
    </row>
    <row r="260" spans="1:4" ht="12.75">
      <c r="A260" s="87"/>
      <c r="B260" s="84"/>
      <c r="C260" s="85"/>
      <c r="D260" s="86"/>
    </row>
    <row r="261" spans="1:4" ht="12.75">
      <c r="A261" s="87"/>
      <c r="B261" s="84"/>
      <c r="C261" s="85"/>
      <c r="D261" s="86"/>
    </row>
    <row r="262" spans="1:4" ht="12.75">
      <c r="A262" s="87"/>
      <c r="B262" s="84"/>
      <c r="C262" s="85"/>
      <c r="D262" s="86"/>
    </row>
    <row r="263" spans="1:4" ht="12.75">
      <c r="A263" s="87"/>
      <c r="B263" s="84"/>
      <c r="C263" s="85"/>
      <c r="D263" s="86"/>
    </row>
    <row r="264" spans="1:4" ht="12.75">
      <c r="A264" s="87"/>
      <c r="B264" s="84"/>
      <c r="C264" s="85"/>
      <c r="D264" s="86"/>
    </row>
    <row r="265" spans="1:4" ht="12.75">
      <c r="A265" s="87"/>
      <c r="B265" s="84"/>
      <c r="C265" s="85"/>
      <c r="D265" s="86"/>
    </row>
    <row r="266" spans="1:4" ht="12.75">
      <c r="A266" s="87"/>
      <c r="B266" s="84"/>
      <c r="C266" s="85"/>
      <c r="D266" s="86"/>
    </row>
    <row r="267" spans="1:4" ht="12.75">
      <c r="A267" s="87"/>
      <c r="B267" s="84"/>
      <c r="C267" s="85"/>
      <c r="D267" s="86"/>
    </row>
    <row r="268" spans="1:4" ht="12.75">
      <c r="A268" s="87"/>
      <c r="B268" s="84"/>
      <c r="C268" s="85"/>
      <c r="D268" s="86"/>
    </row>
    <row r="269" spans="1:4" ht="12.75">
      <c r="A269" s="87"/>
      <c r="B269" s="84"/>
      <c r="C269" s="85"/>
      <c r="D269" s="86"/>
    </row>
    <row r="270" spans="1:4" ht="12.75">
      <c r="A270" s="87"/>
      <c r="B270" s="84"/>
      <c r="C270" s="85"/>
      <c r="D270" s="86"/>
    </row>
    <row r="271" spans="1:4" ht="12.75">
      <c r="A271" s="87"/>
      <c r="B271" s="84"/>
      <c r="C271" s="85"/>
      <c r="D271" s="86"/>
    </row>
    <row r="272" spans="1:4" ht="12.75">
      <c r="A272" s="87"/>
      <c r="B272" s="84"/>
      <c r="C272" s="85"/>
      <c r="D272" s="86"/>
    </row>
    <row r="273" spans="1:4" ht="12.75">
      <c r="A273" s="87"/>
      <c r="B273" s="84"/>
      <c r="C273" s="85"/>
      <c r="D273" s="86"/>
    </row>
    <row r="274" spans="1:4" ht="12.75">
      <c r="A274" s="87"/>
      <c r="B274" s="84"/>
      <c r="C274" s="85"/>
      <c r="D274" s="86"/>
    </row>
    <row r="275" spans="1:4" ht="12.75">
      <c r="A275" s="87"/>
      <c r="B275" s="84"/>
      <c r="C275" s="85"/>
      <c r="D275" s="86"/>
    </row>
    <row r="276" spans="1:4" ht="12.75">
      <c r="A276" s="87"/>
      <c r="B276" s="84"/>
      <c r="C276" s="85"/>
      <c r="D276" s="86"/>
    </row>
    <row r="277" spans="1:4" ht="12.75">
      <c r="A277" s="87"/>
      <c r="B277" s="84"/>
      <c r="C277" s="85"/>
      <c r="D277" s="86"/>
    </row>
    <row r="278" spans="1:4" ht="12.75">
      <c r="A278" s="87"/>
      <c r="B278" s="84"/>
      <c r="C278" s="85"/>
      <c r="D278" s="86"/>
    </row>
    <row r="279" spans="1:4" ht="12.75">
      <c r="A279" s="87"/>
      <c r="B279" s="84"/>
      <c r="C279" s="85"/>
      <c r="D279" s="86"/>
    </row>
    <row r="280" spans="1:4" ht="12.75">
      <c r="A280" s="87"/>
      <c r="B280" s="84"/>
      <c r="C280" s="85"/>
      <c r="D280" s="86"/>
    </row>
    <row r="281" spans="1:4" ht="12.75">
      <c r="A281" s="87"/>
      <c r="B281" s="84"/>
      <c r="C281" s="85"/>
      <c r="D281" s="86"/>
    </row>
    <row r="282" spans="1:4" ht="12.75">
      <c r="A282" s="87"/>
      <c r="B282" s="84"/>
      <c r="C282" s="85"/>
      <c r="D282" s="86"/>
    </row>
    <row r="283" spans="1:4" ht="12.75">
      <c r="A283" s="87"/>
      <c r="B283" s="84"/>
      <c r="C283" s="85"/>
      <c r="D283" s="86"/>
    </row>
    <row r="284" spans="1:4" ht="12.75">
      <c r="A284" s="87"/>
      <c r="B284" s="84"/>
      <c r="C284" s="85"/>
      <c r="D284" s="86"/>
    </row>
    <row r="285" spans="1:4" ht="12.75">
      <c r="A285" s="87"/>
      <c r="B285" s="84"/>
      <c r="C285" s="85"/>
      <c r="D285" s="86"/>
    </row>
    <row r="286" spans="1:4" ht="12.75">
      <c r="A286" s="87"/>
      <c r="B286" s="84"/>
      <c r="C286" s="85"/>
      <c r="D286" s="86"/>
    </row>
    <row r="287" spans="1:4" ht="12.75">
      <c r="A287" s="87"/>
      <c r="B287" s="84"/>
      <c r="C287" s="85"/>
      <c r="D287" s="86"/>
    </row>
    <row r="288" spans="1:4" ht="12.75">
      <c r="A288" s="87"/>
      <c r="B288" s="84"/>
      <c r="C288" s="85"/>
      <c r="D288" s="86"/>
    </row>
    <row r="289" spans="1:4" ht="12.75">
      <c r="A289" s="87"/>
      <c r="B289" s="84"/>
      <c r="C289" s="85"/>
      <c r="D289" s="86"/>
    </row>
    <row r="290" spans="1:4" ht="12.75">
      <c r="A290" s="87"/>
      <c r="B290" s="84"/>
      <c r="C290" s="85"/>
      <c r="D290" s="86"/>
    </row>
    <row r="291" spans="1:4" ht="12.75">
      <c r="A291" s="87"/>
      <c r="B291" s="84"/>
      <c r="C291" s="85"/>
      <c r="D291" s="86"/>
    </row>
    <row r="292" spans="1:4" ht="12.75">
      <c r="A292" s="87"/>
      <c r="B292" s="84"/>
      <c r="C292" s="85"/>
      <c r="D292" s="86"/>
    </row>
    <row r="293" spans="1:4" ht="12.75">
      <c r="A293" s="87"/>
      <c r="B293" s="84"/>
      <c r="C293" s="85"/>
      <c r="D293" s="86"/>
    </row>
    <row r="294" spans="1:4" ht="12.75">
      <c r="A294" s="87"/>
      <c r="B294" s="84"/>
      <c r="C294" s="85"/>
      <c r="D294" s="86"/>
    </row>
    <row r="295" spans="1:4" ht="12.75">
      <c r="A295" s="87"/>
      <c r="B295" s="84"/>
      <c r="C295" s="85"/>
      <c r="D295" s="86"/>
    </row>
    <row r="296" spans="1:4" ht="12.75">
      <c r="A296" s="87"/>
      <c r="B296" s="84"/>
      <c r="C296" s="85"/>
      <c r="D296" s="86"/>
    </row>
    <row r="297" spans="1:4" ht="12.75">
      <c r="A297" s="87"/>
      <c r="B297" s="84"/>
      <c r="C297" s="85"/>
      <c r="D297" s="86"/>
    </row>
    <row r="298" spans="1:4" ht="12.75">
      <c r="A298" s="87"/>
      <c r="B298" s="84"/>
      <c r="C298" s="85"/>
      <c r="D298" s="86"/>
    </row>
    <row r="299" spans="1:4" ht="12.75">
      <c r="A299" s="87"/>
      <c r="B299" s="84"/>
      <c r="C299" s="85"/>
      <c r="D299" s="86"/>
    </row>
    <row r="300" spans="1:4" ht="12.75">
      <c r="A300" s="87"/>
      <c r="B300" s="84"/>
      <c r="C300" s="85"/>
      <c r="D300" s="86"/>
    </row>
    <row r="301" spans="1:4" ht="12.75">
      <c r="A301" s="87"/>
      <c r="B301" s="84"/>
      <c r="C301" s="85"/>
      <c r="D301" s="86"/>
    </row>
    <row r="302" spans="1:4" ht="12.75">
      <c r="A302" s="87"/>
      <c r="B302" s="84"/>
      <c r="C302" s="85"/>
      <c r="D302" s="86"/>
    </row>
    <row r="303" spans="1:4" ht="12.75">
      <c r="A303" s="87"/>
      <c r="B303" s="84"/>
      <c r="C303" s="85"/>
      <c r="D303" s="86"/>
    </row>
    <row r="304" spans="1:4" ht="12.75">
      <c r="A304" s="87"/>
      <c r="B304" s="84"/>
      <c r="C304" s="85"/>
      <c r="D304" s="86"/>
    </row>
    <row r="305" spans="1:4" ht="12.75">
      <c r="A305" s="87"/>
      <c r="B305" s="84"/>
      <c r="C305" s="85"/>
      <c r="D305" s="86"/>
    </row>
    <row r="306" spans="1:4" ht="12.75">
      <c r="A306" s="87"/>
      <c r="B306" s="84"/>
      <c r="C306" s="85"/>
      <c r="D306" s="86"/>
    </row>
    <row r="307" spans="1:4" ht="12.75">
      <c r="A307" s="87"/>
      <c r="B307" s="84"/>
      <c r="C307" s="85"/>
      <c r="D307" s="86"/>
    </row>
    <row r="308" spans="1:4" ht="12.75">
      <c r="A308" s="87"/>
      <c r="B308" s="84"/>
      <c r="C308" s="85"/>
      <c r="D308" s="86"/>
    </row>
    <row r="309" spans="1:4" ht="12.75">
      <c r="A309" s="87"/>
      <c r="B309" s="84"/>
      <c r="C309" s="85"/>
      <c r="D309" s="86"/>
    </row>
    <row r="310" spans="1:4" ht="12.75">
      <c r="A310" s="87"/>
      <c r="B310" s="84"/>
      <c r="C310" s="85"/>
      <c r="D310" s="86"/>
    </row>
    <row r="311" spans="1:4" ht="12.75">
      <c r="A311" s="87"/>
      <c r="B311" s="84"/>
      <c r="C311" s="85"/>
      <c r="D311" s="86"/>
    </row>
    <row r="312" spans="1:4" ht="12.75">
      <c r="A312" s="87"/>
      <c r="B312" s="84"/>
      <c r="C312" s="85"/>
      <c r="D312" s="86"/>
    </row>
    <row r="313" spans="1:4" ht="12.75">
      <c r="A313" s="87"/>
      <c r="B313" s="84"/>
      <c r="C313" s="85"/>
      <c r="D313" s="86"/>
    </row>
    <row r="314" spans="1:4" ht="12.75">
      <c r="A314" s="87"/>
      <c r="B314" s="84"/>
      <c r="C314" s="85"/>
      <c r="D314" s="86"/>
    </row>
    <row r="315" spans="1:4" ht="12.75">
      <c r="A315" s="87"/>
      <c r="B315" s="84"/>
      <c r="C315" s="85"/>
      <c r="D315" s="86"/>
    </row>
    <row r="316" spans="1:4" ht="12.75">
      <c r="A316" s="87"/>
      <c r="B316" s="84"/>
      <c r="C316" s="85"/>
      <c r="D316" s="86"/>
    </row>
    <row r="317" spans="1:4" ht="12.75">
      <c r="A317" s="87"/>
      <c r="B317" s="84"/>
      <c r="C317" s="85"/>
      <c r="D317" s="86"/>
    </row>
    <row r="318" spans="1:4" ht="12.75">
      <c r="A318" s="87"/>
      <c r="B318" s="84"/>
      <c r="C318" s="85"/>
      <c r="D318" s="86"/>
    </row>
    <row r="319" spans="1:4" ht="12.75">
      <c r="A319" s="87"/>
      <c r="B319" s="84"/>
      <c r="C319" s="85"/>
      <c r="D319" s="86"/>
    </row>
    <row r="320" spans="1:4" ht="12.75">
      <c r="A320" s="87"/>
      <c r="B320" s="84"/>
      <c r="C320" s="85"/>
      <c r="D320" s="86"/>
    </row>
    <row r="321" spans="1:4" ht="12.75">
      <c r="A321" s="87"/>
      <c r="B321" s="84"/>
      <c r="C321" s="85"/>
      <c r="D321" s="86"/>
    </row>
    <row r="322" spans="1:4" ht="12.75">
      <c r="A322" s="87"/>
      <c r="B322" s="84"/>
      <c r="C322" s="85"/>
      <c r="D322" s="86"/>
    </row>
    <row r="323" spans="1:4" ht="12.75">
      <c r="A323" s="87"/>
      <c r="B323" s="84"/>
      <c r="C323" s="85"/>
      <c r="D323" s="86"/>
    </row>
    <row r="324" spans="1:4" ht="12.75">
      <c r="A324" s="87"/>
      <c r="B324" s="84"/>
      <c r="C324" s="85"/>
      <c r="D324" s="86"/>
    </row>
    <row r="325" spans="1:4" ht="12.75">
      <c r="A325" s="87"/>
      <c r="B325" s="84"/>
      <c r="C325" s="85"/>
      <c r="D325" s="86"/>
    </row>
    <row r="326" spans="1:4" ht="12.75">
      <c r="A326" s="87"/>
      <c r="B326" s="84"/>
      <c r="C326" s="85"/>
      <c r="D326" s="86"/>
    </row>
    <row r="327" spans="1:4" ht="12.75">
      <c r="A327" s="87"/>
      <c r="B327" s="84"/>
      <c r="C327" s="85"/>
      <c r="D327" s="86"/>
    </row>
    <row r="328" spans="1:4" ht="12.75">
      <c r="A328" s="87"/>
      <c r="B328" s="84"/>
      <c r="C328" s="85"/>
      <c r="D328" s="86"/>
    </row>
    <row r="329" spans="1:4" ht="12.75">
      <c r="A329" s="87"/>
      <c r="B329" s="84"/>
      <c r="C329" s="85"/>
      <c r="D329" s="86"/>
    </row>
    <row r="330" spans="1:4" ht="12.75">
      <c r="A330" s="87"/>
      <c r="B330" s="84"/>
      <c r="C330" s="85"/>
      <c r="D330" s="86"/>
    </row>
    <row r="331" spans="1:4" ht="12.75">
      <c r="A331" s="87"/>
      <c r="B331" s="84"/>
      <c r="C331" s="85"/>
      <c r="D331" s="86"/>
    </row>
    <row r="332" spans="1:4" ht="12.75">
      <c r="A332" s="87"/>
      <c r="B332" s="84"/>
      <c r="C332" s="85"/>
      <c r="D332" s="86"/>
    </row>
    <row r="333" spans="1:4" ht="12.75">
      <c r="A333" s="87"/>
      <c r="B333" s="84"/>
      <c r="C333" s="85"/>
      <c r="D333" s="86"/>
    </row>
    <row r="334" spans="1:4" ht="12.75">
      <c r="A334" s="87"/>
      <c r="B334" s="84"/>
      <c r="C334" s="85"/>
      <c r="D334" s="86"/>
    </row>
    <row r="335" spans="1:4" ht="12.75">
      <c r="A335" s="87"/>
      <c r="B335" s="84"/>
      <c r="C335" s="85"/>
      <c r="D335" s="86"/>
    </row>
    <row r="336" spans="1:4" ht="12.75">
      <c r="A336" s="87"/>
      <c r="B336" s="84"/>
      <c r="C336" s="85"/>
      <c r="D336" s="86"/>
    </row>
    <row r="337" spans="1:4" ht="12.75">
      <c r="A337" s="87"/>
      <c r="B337" s="84"/>
      <c r="C337" s="85"/>
      <c r="D337" s="86"/>
    </row>
    <row r="338" spans="1:4" ht="12.75">
      <c r="A338" s="87"/>
      <c r="B338" s="84"/>
      <c r="C338" s="85"/>
      <c r="D338" s="86"/>
    </row>
    <row r="339" spans="1:4" ht="12.75">
      <c r="A339" s="87"/>
      <c r="B339" s="84"/>
      <c r="C339" s="85"/>
      <c r="D339" s="86"/>
    </row>
    <row r="340" spans="1:4" ht="12.75">
      <c r="A340" s="87"/>
      <c r="B340" s="84"/>
      <c r="C340" s="85"/>
      <c r="D340" s="86"/>
    </row>
    <row r="341" spans="1:4" ht="12.75">
      <c r="A341" s="87"/>
      <c r="B341" s="84"/>
      <c r="C341" s="85"/>
      <c r="D341" s="86"/>
    </row>
    <row r="342" spans="1:4" ht="12.75">
      <c r="A342" s="87"/>
      <c r="B342" s="84"/>
      <c r="C342" s="85"/>
      <c r="D342" s="86"/>
    </row>
    <row r="343" spans="1:4" ht="12.75">
      <c r="A343" s="87"/>
      <c r="B343" s="84"/>
      <c r="C343" s="85"/>
      <c r="D343" s="86"/>
    </row>
    <row r="344" spans="1:4" ht="12.75">
      <c r="A344" s="87"/>
      <c r="B344" s="84"/>
      <c r="C344" s="85"/>
      <c r="D344" s="86"/>
    </row>
    <row r="345" spans="1:4" ht="12.75">
      <c r="A345" s="87"/>
      <c r="B345" s="84"/>
      <c r="C345" s="85"/>
      <c r="D345" s="86"/>
    </row>
    <row r="346" spans="1:4" ht="12.75">
      <c r="A346" s="87"/>
      <c r="B346" s="84"/>
      <c r="C346" s="85"/>
      <c r="D346" s="86"/>
    </row>
    <row r="347" spans="1:4" ht="12.75">
      <c r="A347" s="87"/>
      <c r="B347" s="84"/>
      <c r="C347" s="85"/>
      <c r="D347" s="86"/>
    </row>
    <row r="348" spans="1:4" ht="12.75">
      <c r="A348" s="87"/>
      <c r="B348" s="84"/>
      <c r="C348" s="85"/>
      <c r="D348" s="86"/>
    </row>
    <row r="349" spans="1:4" ht="12.75">
      <c r="A349" s="87"/>
      <c r="B349" s="84"/>
      <c r="C349" s="85"/>
      <c r="D349" s="86"/>
    </row>
    <row r="350" spans="1:4" ht="12.75">
      <c r="A350" s="87"/>
      <c r="B350" s="84"/>
      <c r="C350" s="85"/>
      <c r="D350" s="86"/>
    </row>
    <row r="351" spans="1:4" ht="12.75">
      <c r="A351" s="87"/>
      <c r="B351" s="84"/>
      <c r="C351" s="85"/>
      <c r="D351" s="86"/>
    </row>
    <row r="352" spans="1:4" ht="12.75">
      <c r="A352" s="87"/>
      <c r="B352" s="84"/>
      <c r="C352" s="85"/>
      <c r="D352" s="86"/>
    </row>
    <row r="353" spans="1:4" ht="12.75">
      <c r="A353" s="87"/>
      <c r="B353" s="84"/>
      <c r="C353" s="85"/>
      <c r="D353" s="86"/>
    </row>
    <row r="354" spans="1:4" ht="12.75">
      <c r="A354" s="87"/>
      <c r="B354" s="84"/>
      <c r="C354" s="85"/>
      <c r="D354" s="86"/>
    </row>
    <row r="355" spans="1:4" ht="12.75">
      <c r="A355" s="87"/>
      <c r="B355" s="84"/>
      <c r="C355" s="85"/>
      <c r="D355" s="86"/>
    </row>
    <row r="356" spans="1:4" ht="12.75">
      <c r="A356" s="87"/>
      <c r="B356" s="84"/>
      <c r="C356" s="85"/>
      <c r="D356" s="86"/>
    </row>
    <row r="357" spans="1:4" ht="12.75">
      <c r="A357" s="87"/>
      <c r="B357" s="84"/>
      <c r="C357" s="85"/>
      <c r="D357" s="86"/>
    </row>
    <row r="358" spans="1:4" ht="12.75">
      <c r="A358" s="87"/>
      <c r="B358" s="84"/>
      <c r="C358" s="85"/>
      <c r="D358" s="86"/>
    </row>
    <row r="359" spans="1:4" ht="12.75">
      <c r="A359" s="87"/>
      <c r="B359" s="84"/>
      <c r="C359" s="85"/>
      <c r="D359" s="86"/>
    </row>
    <row r="360" spans="1:4" ht="12.75">
      <c r="A360" s="87"/>
      <c r="B360" s="84"/>
      <c r="C360" s="85"/>
      <c r="D360" s="86"/>
    </row>
    <row r="361" spans="1:4" ht="12.75">
      <c r="A361" s="87"/>
      <c r="B361" s="84"/>
      <c r="C361" s="85"/>
      <c r="D361" s="86"/>
    </row>
    <row r="362" spans="1:4" ht="12.75">
      <c r="A362" s="87"/>
      <c r="B362" s="84"/>
      <c r="C362" s="85"/>
      <c r="D362" s="86"/>
    </row>
    <row r="363" spans="1:4" ht="12.75">
      <c r="A363" s="87"/>
      <c r="B363" s="84"/>
      <c r="C363" s="85"/>
      <c r="D363" s="86"/>
    </row>
    <row r="364" spans="1:4" ht="12.75">
      <c r="A364" s="87"/>
      <c r="B364" s="84"/>
      <c r="C364" s="85"/>
      <c r="D364" s="86"/>
    </row>
    <row r="365" spans="1:4" ht="12.75">
      <c r="A365" s="87"/>
      <c r="B365" s="84"/>
      <c r="C365" s="85"/>
      <c r="D365" s="86"/>
    </row>
    <row r="366" spans="1:4" ht="12.75">
      <c r="A366" s="87"/>
      <c r="B366" s="84"/>
      <c r="C366" s="85"/>
      <c r="D366" s="86"/>
    </row>
    <row r="367" spans="1:4" ht="12.75">
      <c r="A367" s="87"/>
      <c r="B367" s="84"/>
      <c r="C367" s="85"/>
      <c r="D367" s="86"/>
    </row>
    <row r="368" spans="1:4" ht="12.75">
      <c r="A368" s="87"/>
      <c r="B368" s="84"/>
      <c r="C368" s="85"/>
      <c r="D368" s="86"/>
    </row>
    <row r="369" spans="1:4" ht="12.75">
      <c r="A369" s="87"/>
      <c r="B369" s="84"/>
      <c r="C369" s="85"/>
      <c r="D369" s="86"/>
    </row>
    <row r="370" spans="1:4" ht="12.75">
      <c r="A370" s="87"/>
      <c r="B370" s="84"/>
      <c r="C370" s="85"/>
      <c r="D370" s="86"/>
    </row>
    <row r="371" spans="1:4" ht="12.75">
      <c r="A371" s="87"/>
      <c r="B371" s="84"/>
      <c r="C371" s="85"/>
      <c r="D371" s="86"/>
    </row>
    <row r="372" spans="1:4" ht="12.75">
      <c r="A372" s="87"/>
      <c r="B372" s="84"/>
      <c r="C372" s="85"/>
      <c r="D372" s="86"/>
    </row>
    <row r="373" spans="1:4" ht="12.75">
      <c r="A373" s="87"/>
      <c r="B373" s="84"/>
      <c r="C373" s="85"/>
      <c r="D373" s="86"/>
    </row>
    <row r="374" spans="1:4" ht="12.75">
      <c r="A374" s="87"/>
      <c r="B374" s="84"/>
      <c r="C374" s="85"/>
      <c r="D374" s="86"/>
    </row>
    <row r="375" spans="1:4" ht="12.75">
      <c r="A375" s="87"/>
      <c r="B375" s="84"/>
      <c r="C375" s="85"/>
      <c r="D375" s="86"/>
    </row>
    <row r="376" spans="1:4" ht="12.75">
      <c r="A376" s="87"/>
      <c r="B376" s="84"/>
      <c r="C376" s="85"/>
      <c r="D376" s="86"/>
    </row>
    <row r="377" spans="1:4" ht="12.75">
      <c r="A377" s="87"/>
      <c r="B377" s="84"/>
      <c r="C377" s="85"/>
      <c r="D377" s="86"/>
    </row>
    <row r="378" spans="1:4" ht="12.75">
      <c r="A378" s="87"/>
      <c r="B378" s="84"/>
      <c r="C378" s="85"/>
      <c r="D378" s="86"/>
    </row>
    <row r="379" spans="1:4" ht="12.75">
      <c r="A379" s="87"/>
      <c r="B379" s="84"/>
      <c r="C379" s="85"/>
      <c r="D379" s="86"/>
    </row>
    <row r="380" spans="1:4" ht="12.75">
      <c r="A380" s="87"/>
      <c r="B380" s="84"/>
      <c r="C380" s="85"/>
      <c r="D380" s="86"/>
    </row>
    <row r="381" spans="1:4" ht="12.75">
      <c r="A381" s="87"/>
      <c r="B381" s="84"/>
      <c r="C381" s="85"/>
      <c r="D381" s="86"/>
    </row>
    <row r="382" spans="1:4" ht="12.75">
      <c r="A382" s="87"/>
      <c r="B382" s="84"/>
      <c r="C382" s="85"/>
      <c r="D382" s="86"/>
    </row>
    <row r="383" spans="1:4" ht="12.75">
      <c r="A383" s="87"/>
      <c r="B383" s="84"/>
      <c r="C383" s="85"/>
      <c r="D383" s="86"/>
    </row>
    <row r="384" spans="1:4" ht="12.75">
      <c r="A384" s="87"/>
      <c r="B384" s="84"/>
      <c r="C384" s="85"/>
      <c r="D384" s="86"/>
    </row>
    <row r="385" spans="1:4" ht="12.75">
      <c r="A385" s="87"/>
      <c r="B385" s="84"/>
      <c r="C385" s="85"/>
      <c r="D385" s="86"/>
    </row>
    <row r="386" spans="1:4" ht="12.75">
      <c r="A386" s="87"/>
      <c r="B386" s="84"/>
      <c r="C386" s="85"/>
      <c r="D386" s="86"/>
    </row>
    <row r="387" spans="1:4" ht="12.75">
      <c r="A387" s="87"/>
      <c r="B387" s="84"/>
      <c r="C387" s="85"/>
      <c r="D387" s="86"/>
    </row>
    <row r="388" spans="1:4" ht="12.75">
      <c r="A388" s="87"/>
      <c r="B388" s="84"/>
      <c r="C388" s="85"/>
      <c r="D388" s="86"/>
    </row>
    <row r="389" spans="1:4" ht="12.75">
      <c r="A389" s="87"/>
      <c r="B389" s="84"/>
      <c r="C389" s="85"/>
      <c r="D389" s="86"/>
    </row>
    <row r="390" spans="1:4" ht="12.75">
      <c r="A390" s="87"/>
      <c r="B390" s="84"/>
      <c r="C390" s="85"/>
      <c r="D390" s="86"/>
    </row>
    <row r="391" spans="1:4" ht="12.75">
      <c r="A391" s="87"/>
      <c r="B391" s="84"/>
      <c r="C391" s="85"/>
      <c r="D391" s="86"/>
    </row>
    <row r="392" spans="1:4" ht="12.75">
      <c r="A392" s="87"/>
      <c r="B392" s="84"/>
      <c r="C392" s="85"/>
      <c r="D392" s="86"/>
    </row>
    <row r="393" spans="1:4" ht="12.75">
      <c r="A393" s="87"/>
      <c r="B393" s="84"/>
      <c r="C393" s="85"/>
      <c r="D393" s="86"/>
    </row>
    <row r="394" spans="1:4" ht="12.75">
      <c r="A394" s="87"/>
      <c r="B394" s="84"/>
      <c r="C394" s="85"/>
      <c r="D394" s="86"/>
    </row>
    <row r="395" spans="1:4" ht="12.75">
      <c r="A395" s="87"/>
      <c r="B395" s="84"/>
      <c r="C395" s="85"/>
      <c r="D395" s="86"/>
    </row>
    <row r="396" spans="1:4" ht="12.75">
      <c r="A396" s="87"/>
      <c r="B396" s="84"/>
      <c r="C396" s="85"/>
      <c r="D396" s="86"/>
    </row>
    <row r="397" spans="1:4" ht="12.75">
      <c r="A397" s="87"/>
      <c r="B397" s="84"/>
      <c r="C397" s="85"/>
      <c r="D397" s="86"/>
    </row>
    <row r="398" spans="1:4" ht="12.75">
      <c r="A398" s="87"/>
      <c r="B398" s="84"/>
      <c r="C398" s="85"/>
      <c r="D398" s="86"/>
    </row>
    <row r="399" spans="1:4" ht="12.75">
      <c r="A399" s="87"/>
      <c r="B399" s="84"/>
      <c r="C399" s="85"/>
      <c r="D399" s="86"/>
    </row>
    <row r="400" spans="1:4" ht="12.75">
      <c r="A400" s="87"/>
      <c r="B400" s="84"/>
      <c r="C400" s="85"/>
      <c r="D400" s="86"/>
    </row>
    <row r="401" spans="1:4" ht="12.75">
      <c r="A401" s="87"/>
      <c r="B401" s="84"/>
      <c r="C401" s="85"/>
      <c r="D401" s="86"/>
    </row>
    <row r="402" spans="1:4" ht="12.75">
      <c r="A402" s="87"/>
      <c r="B402" s="84"/>
      <c r="C402" s="85"/>
      <c r="D402" s="86"/>
    </row>
    <row r="403" spans="1:4" ht="12.75">
      <c r="A403" s="87"/>
      <c r="B403" s="84"/>
      <c r="C403" s="85"/>
      <c r="D403" s="86"/>
    </row>
    <row r="404" spans="1:4" ht="12.75">
      <c r="A404" s="87"/>
      <c r="B404" s="84"/>
      <c r="C404" s="85"/>
      <c r="D404" s="86"/>
    </row>
    <row r="405" spans="1:4" ht="12.75">
      <c r="A405" s="87"/>
      <c r="B405" s="84"/>
      <c r="C405" s="85"/>
      <c r="D405" s="86"/>
    </row>
    <row r="406" spans="1:4" ht="12.75">
      <c r="A406" s="87"/>
      <c r="B406" s="84"/>
      <c r="C406" s="85"/>
      <c r="D406" s="86"/>
    </row>
    <row r="407" spans="1:4" ht="12.75">
      <c r="A407" s="87"/>
      <c r="B407" s="84"/>
      <c r="C407" s="85"/>
      <c r="D407" s="86"/>
    </row>
    <row r="408" spans="1:4" ht="12.75">
      <c r="A408" s="87"/>
      <c r="B408" s="84"/>
      <c r="C408" s="85"/>
      <c r="D408" s="86"/>
    </row>
    <row r="409" spans="1:4" ht="12.75">
      <c r="A409" s="87"/>
      <c r="B409" s="84"/>
      <c r="C409" s="85"/>
      <c r="D409" s="86"/>
    </row>
    <row r="410" spans="1:4" ht="12.75">
      <c r="A410" s="87"/>
      <c r="B410" s="84"/>
      <c r="C410" s="85"/>
      <c r="D410" s="86"/>
    </row>
    <row r="411" spans="1:4" ht="12.75">
      <c r="A411" s="87"/>
      <c r="B411" s="84"/>
      <c r="C411" s="85"/>
      <c r="D411" s="86"/>
    </row>
    <row r="412" spans="1:4" ht="12.75">
      <c r="A412" s="87"/>
      <c r="B412" s="84"/>
      <c r="C412" s="85"/>
      <c r="D412" s="86"/>
    </row>
    <row r="413" spans="1:4" ht="12.75">
      <c r="A413" s="87"/>
      <c r="B413" s="84"/>
      <c r="C413" s="85"/>
      <c r="D413" s="86"/>
    </row>
    <row r="414" spans="1:4" ht="12.75">
      <c r="A414" s="87"/>
      <c r="B414" s="84"/>
      <c r="C414" s="85"/>
      <c r="D414" s="86"/>
    </row>
    <row r="415" spans="1:4" ht="12.75">
      <c r="A415" s="87"/>
      <c r="B415" s="84"/>
      <c r="C415" s="85"/>
      <c r="D415" s="86"/>
    </row>
    <row r="416" spans="1:4" ht="12.75">
      <c r="A416" s="87"/>
      <c r="B416" s="84"/>
      <c r="C416" s="85"/>
      <c r="D416" s="86"/>
    </row>
    <row r="417" spans="1:4" ht="12.75">
      <c r="A417" s="87"/>
      <c r="B417" s="84"/>
      <c r="C417" s="85"/>
      <c r="D417" s="86"/>
    </row>
    <row r="418" spans="1:4" ht="12.75">
      <c r="A418" s="87"/>
      <c r="B418" s="84"/>
      <c r="C418" s="85"/>
      <c r="D418" s="86"/>
    </row>
    <row r="419" spans="1:4" ht="12.75">
      <c r="A419" s="87"/>
      <c r="B419" s="84"/>
      <c r="C419" s="85"/>
      <c r="D419" s="86"/>
    </row>
    <row r="420" spans="1:4" ht="12.75">
      <c r="A420" s="87"/>
      <c r="B420" s="84"/>
      <c r="C420" s="85"/>
      <c r="D420" s="86"/>
    </row>
    <row r="421" spans="1:4" ht="12.75">
      <c r="A421" s="87"/>
      <c r="B421" s="84"/>
      <c r="C421" s="85"/>
      <c r="D421" s="86"/>
    </row>
    <row r="422" spans="1:4" ht="12.75">
      <c r="A422" s="87"/>
      <c r="B422" s="84"/>
      <c r="C422" s="85"/>
      <c r="D422" s="86"/>
    </row>
    <row r="423" spans="1:4" ht="12.75">
      <c r="A423" s="87"/>
      <c r="B423" s="84"/>
      <c r="C423" s="85"/>
      <c r="D423" s="86"/>
    </row>
    <row r="424" spans="1:4" ht="12.75">
      <c r="A424" s="87"/>
      <c r="B424" s="84"/>
      <c r="C424" s="85"/>
      <c r="D424" s="86"/>
    </row>
    <row r="425" spans="1:4" ht="12.75">
      <c r="A425" s="87"/>
      <c r="B425" s="84"/>
      <c r="C425" s="85"/>
      <c r="D425" s="86"/>
    </row>
    <row r="426" spans="1:4" ht="12.75">
      <c r="A426" s="87"/>
      <c r="B426" s="84"/>
      <c r="C426" s="85"/>
      <c r="D426" s="86"/>
    </row>
    <row r="427" spans="1:4" ht="12.75">
      <c r="A427" s="87"/>
      <c r="B427" s="84"/>
      <c r="C427" s="85"/>
      <c r="D427" s="86"/>
    </row>
    <row r="428" spans="1:4" ht="12.75">
      <c r="A428" s="87"/>
      <c r="B428" s="84"/>
      <c r="C428" s="85"/>
      <c r="D428" s="86"/>
    </row>
    <row r="429" spans="1:4" ht="12.75">
      <c r="A429" s="87"/>
      <c r="B429" s="84"/>
      <c r="C429" s="85"/>
      <c r="D429" s="86"/>
    </row>
    <row r="430" spans="1:4" ht="12.75">
      <c r="A430" s="87"/>
      <c r="B430" s="84"/>
      <c r="C430" s="85"/>
      <c r="D430" s="86"/>
    </row>
    <row r="431" spans="1:4" ht="12.75">
      <c r="A431" s="87"/>
      <c r="B431" s="84"/>
      <c r="C431" s="85"/>
      <c r="D431" s="86"/>
    </row>
    <row r="432" spans="1:4" ht="12.75">
      <c r="A432" s="87"/>
      <c r="B432" s="84"/>
      <c r="C432" s="85"/>
      <c r="D432" s="86"/>
    </row>
    <row r="433" spans="1:4" ht="12.75">
      <c r="A433" s="87"/>
      <c r="B433" s="84"/>
      <c r="C433" s="85"/>
      <c r="D433" s="86"/>
    </row>
    <row r="434" spans="1:4" ht="12.75">
      <c r="A434" s="87"/>
      <c r="B434" s="84"/>
      <c r="C434" s="85"/>
      <c r="D434" s="86"/>
    </row>
    <row r="435" spans="1:4" ht="12.75">
      <c r="A435" s="87"/>
      <c r="B435" s="84"/>
      <c r="C435" s="85"/>
      <c r="D435" s="86"/>
    </row>
    <row r="436" spans="1:4" ht="12.75">
      <c r="A436" s="87"/>
      <c r="B436" s="84"/>
      <c r="C436" s="85"/>
      <c r="D436" s="86"/>
    </row>
    <row r="437" spans="1:4" ht="12.75">
      <c r="A437" s="87"/>
      <c r="B437" s="84"/>
      <c r="C437" s="85"/>
      <c r="D437" s="86"/>
    </row>
    <row r="438" spans="1:4" ht="12.75">
      <c r="A438" s="87"/>
      <c r="B438" s="84"/>
      <c r="C438" s="85"/>
      <c r="D438" s="86"/>
    </row>
    <row r="439" spans="1:4" ht="12.75">
      <c r="A439" s="87"/>
      <c r="B439" s="84"/>
      <c r="C439" s="85"/>
      <c r="D439" s="86"/>
    </row>
    <row r="440" spans="1:4" ht="12.75">
      <c r="A440" s="87"/>
      <c r="B440" s="84"/>
      <c r="C440" s="85"/>
      <c r="D440" s="86"/>
    </row>
    <row r="441" spans="1:4" ht="12.75">
      <c r="A441" s="87"/>
      <c r="B441" s="84"/>
      <c r="C441" s="85"/>
      <c r="D441" s="86"/>
    </row>
    <row r="442" spans="1:4" ht="12.75">
      <c r="A442" s="87"/>
      <c r="B442" s="84"/>
      <c r="C442" s="85"/>
      <c r="D442" s="86"/>
    </row>
    <row r="443" spans="1:4" ht="12.75">
      <c r="A443" s="87"/>
      <c r="B443" s="84"/>
      <c r="C443" s="85"/>
      <c r="D443" s="86"/>
    </row>
    <row r="444" spans="1:4" ht="12.75">
      <c r="A444" s="87"/>
      <c r="B444" s="84"/>
      <c r="C444" s="85"/>
      <c r="D444" s="86"/>
    </row>
    <row r="445" spans="1:4" ht="12.75">
      <c r="A445" s="87"/>
      <c r="B445" s="84"/>
      <c r="C445" s="85"/>
      <c r="D445" s="86"/>
    </row>
    <row r="446" spans="1:4" ht="12.75">
      <c r="A446" s="87"/>
      <c r="B446" s="84"/>
      <c r="C446" s="85"/>
      <c r="D446" s="86"/>
    </row>
    <row r="447" spans="1:4" ht="12.75">
      <c r="A447" s="87"/>
      <c r="B447" s="84"/>
      <c r="C447" s="85"/>
      <c r="D447" s="86"/>
    </row>
    <row r="448" spans="1:4" ht="12.75">
      <c r="A448" s="87"/>
      <c r="B448" s="84"/>
      <c r="C448" s="85"/>
      <c r="D448" s="86"/>
    </row>
    <row r="449" spans="1:4" ht="12.75">
      <c r="A449" s="87"/>
      <c r="B449" s="84"/>
      <c r="C449" s="85"/>
      <c r="D449" s="86"/>
    </row>
    <row r="450" spans="1:4" ht="12.75">
      <c r="A450" s="87"/>
      <c r="B450" s="84"/>
      <c r="C450" s="85"/>
      <c r="D450" s="86"/>
    </row>
    <row r="451" spans="1:4" ht="12.75">
      <c r="A451" s="87"/>
      <c r="B451" s="84"/>
      <c r="C451" s="85"/>
      <c r="D451" s="86"/>
    </row>
    <row r="452" spans="1:4" ht="12.75">
      <c r="A452" s="87"/>
      <c r="B452" s="84"/>
      <c r="C452" s="85"/>
      <c r="D452" s="86"/>
    </row>
    <row r="453" spans="1:4" ht="12.75">
      <c r="A453" s="87"/>
      <c r="B453" s="84"/>
      <c r="C453" s="85"/>
      <c r="D453" s="86"/>
    </row>
    <row r="454" spans="1:4" ht="12.75">
      <c r="A454" s="87"/>
      <c r="B454" s="84"/>
      <c r="C454" s="85"/>
      <c r="D454" s="86"/>
    </row>
    <row r="455" spans="1:4" ht="12.75">
      <c r="A455" s="87"/>
      <c r="B455" s="84"/>
      <c r="C455" s="85"/>
      <c r="D455" s="86"/>
    </row>
    <row r="456" spans="1:4" ht="12.75">
      <c r="A456" s="87"/>
      <c r="B456" s="84"/>
      <c r="C456" s="85"/>
      <c r="D456" s="86"/>
    </row>
    <row r="457" spans="1:4" ht="12.75">
      <c r="A457" s="87"/>
      <c r="B457" s="84"/>
      <c r="C457" s="85"/>
      <c r="D457" s="86"/>
    </row>
    <row r="458" spans="1:4" ht="12.75">
      <c r="A458" s="87"/>
      <c r="B458" s="84"/>
      <c r="C458" s="85"/>
      <c r="D458" s="86"/>
    </row>
    <row r="459" spans="1:4" ht="12.75">
      <c r="A459" s="87"/>
      <c r="B459" s="84"/>
      <c r="C459" s="85"/>
      <c r="D459" s="86"/>
    </row>
    <row r="460" spans="1:4" ht="12.75">
      <c r="A460" s="87"/>
      <c r="B460" s="84"/>
      <c r="C460" s="85"/>
      <c r="D460" s="86"/>
    </row>
    <row r="461" spans="1:4" ht="12.75">
      <c r="A461" s="87"/>
      <c r="B461" s="84"/>
      <c r="C461" s="85"/>
      <c r="D461" s="86"/>
    </row>
    <row r="462" spans="1:4" ht="12.75">
      <c r="A462" s="87"/>
      <c r="B462" s="84"/>
      <c r="C462" s="85"/>
      <c r="D462" s="86"/>
    </row>
    <row r="463" spans="1:4" ht="12.75">
      <c r="A463" s="87"/>
      <c r="B463" s="84"/>
      <c r="C463" s="85"/>
      <c r="D463" s="86"/>
    </row>
    <row r="464" spans="1:4" ht="12.75">
      <c r="A464" s="87"/>
      <c r="B464" s="84"/>
      <c r="C464" s="85"/>
      <c r="D464" s="86"/>
    </row>
    <row r="465" spans="1:4" ht="12.75">
      <c r="A465" s="87"/>
      <c r="B465" s="84"/>
      <c r="C465" s="85"/>
      <c r="D465" s="86"/>
    </row>
    <row r="466" spans="1:4" ht="12.75">
      <c r="A466" s="87"/>
      <c r="B466" s="84"/>
      <c r="C466" s="85"/>
      <c r="D466" s="86"/>
    </row>
    <row r="467" spans="1:4" ht="12.75">
      <c r="A467" s="87"/>
      <c r="B467" s="84"/>
      <c r="C467" s="85"/>
      <c r="D467" s="86"/>
    </row>
    <row r="468" spans="1:4" ht="12.75">
      <c r="A468" s="87"/>
      <c r="B468" s="84"/>
      <c r="C468" s="85"/>
      <c r="D468" s="86"/>
    </row>
    <row r="469" spans="1:4" ht="12.75">
      <c r="A469" s="87"/>
      <c r="B469" s="84"/>
      <c r="C469" s="85"/>
      <c r="D469" s="86"/>
    </row>
    <row r="470" spans="1:4" ht="12.75">
      <c r="A470" s="87"/>
      <c r="B470" s="84"/>
      <c r="C470" s="85"/>
      <c r="D470" s="86"/>
    </row>
    <row r="471" spans="1:4" ht="12.75">
      <c r="A471" s="87"/>
      <c r="B471" s="84"/>
      <c r="C471" s="85"/>
      <c r="D471" s="86"/>
    </row>
    <row r="472" spans="1:4" ht="12.75">
      <c r="A472" s="87"/>
      <c r="B472" s="84"/>
      <c r="C472" s="85"/>
      <c r="D472" s="86"/>
    </row>
    <row r="473" spans="1:4" ht="12.75">
      <c r="A473" s="87"/>
      <c r="B473" s="84"/>
      <c r="C473" s="85"/>
      <c r="D473" s="86"/>
    </row>
    <row r="474" spans="1:4" ht="12.75">
      <c r="A474" s="87"/>
      <c r="B474" s="84"/>
      <c r="C474" s="85"/>
      <c r="D474" s="86"/>
    </row>
    <row r="475" spans="1:4" ht="12.75">
      <c r="A475" s="87"/>
      <c r="B475" s="84"/>
      <c r="C475" s="85"/>
      <c r="D475" s="86"/>
    </row>
    <row r="476" spans="1:4" ht="12.75">
      <c r="A476" s="87"/>
      <c r="B476" s="84"/>
      <c r="C476" s="85"/>
      <c r="D476" s="86"/>
    </row>
    <row r="477" spans="1:4" ht="12.75">
      <c r="A477" s="87"/>
      <c r="B477" s="84"/>
      <c r="C477" s="85"/>
      <c r="D477" s="86"/>
    </row>
    <row r="478" spans="1:4" ht="12.75">
      <c r="A478" s="87"/>
      <c r="B478" s="84"/>
      <c r="C478" s="85"/>
      <c r="D478" s="86"/>
    </row>
    <row r="479" spans="1:4" ht="12.75">
      <c r="A479" s="87"/>
      <c r="B479" s="84"/>
      <c r="C479" s="85"/>
      <c r="D479" s="86"/>
    </row>
    <row r="480" spans="1:4" ht="12.75">
      <c r="A480" s="87"/>
      <c r="B480" s="84"/>
      <c r="C480" s="85"/>
      <c r="D480" s="86"/>
    </row>
    <row r="481" spans="1:4" ht="12.75">
      <c r="A481" s="87"/>
      <c r="B481" s="84"/>
      <c r="C481" s="85"/>
      <c r="D481" s="86"/>
    </row>
    <row r="482" spans="1:4" ht="12.75">
      <c r="A482" s="87"/>
      <c r="B482" s="84"/>
      <c r="C482" s="85"/>
      <c r="D482" s="86"/>
    </row>
    <row r="483" spans="1:4" ht="12.75">
      <c r="A483" s="87"/>
      <c r="B483" s="84"/>
      <c r="C483" s="85"/>
      <c r="D483" s="86"/>
    </row>
    <row r="484" spans="1:4" ht="12.75">
      <c r="A484" s="87"/>
      <c r="B484" s="84"/>
      <c r="C484" s="85"/>
      <c r="D484" s="86"/>
    </row>
    <row r="485" spans="1:4" ht="12.75">
      <c r="A485" s="87"/>
      <c r="B485" s="84"/>
      <c r="C485" s="85"/>
      <c r="D485" s="86"/>
    </row>
    <row r="486" spans="1:4" ht="12.75">
      <c r="A486" s="87"/>
      <c r="B486" s="84"/>
      <c r="C486" s="85"/>
      <c r="D486" s="86"/>
    </row>
    <row r="487" spans="1:4" ht="12.75">
      <c r="A487" s="87"/>
      <c r="B487" s="84"/>
      <c r="C487" s="85"/>
      <c r="D487" s="86"/>
    </row>
    <row r="488" spans="1:4" ht="12.75">
      <c r="A488" s="87"/>
      <c r="B488" s="84"/>
      <c r="C488" s="85"/>
      <c r="D488" s="86"/>
    </row>
    <row r="489" spans="1:4" ht="12.75">
      <c r="A489" s="87"/>
      <c r="B489" s="84"/>
      <c r="C489" s="85"/>
      <c r="D489" s="86"/>
    </row>
    <row r="490" spans="1:4" ht="12.75">
      <c r="A490" s="87"/>
      <c r="B490" s="84"/>
      <c r="C490" s="85"/>
      <c r="D490" s="86"/>
    </row>
    <row r="491" spans="1:4" ht="12.75">
      <c r="A491" s="87"/>
      <c r="B491" s="84"/>
      <c r="C491" s="85"/>
      <c r="D491" s="86"/>
    </row>
    <row r="492" spans="1:4" ht="12.75">
      <c r="A492" s="87"/>
      <c r="B492" s="84"/>
      <c r="C492" s="85"/>
      <c r="D492" s="86"/>
    </row>
    <row r="493" spans="1:4" ht="12.75">
      <c r="A493" s="87"/>
      <c r="B493" s="84"/>
      <c r="C493" s="85"/>
      <c r="D493" s="86"/>
    </row>
    <row r="494" spans="1:4" ht="12.75">
      <c r="A494" s="87"/>
      <c r="B494" s="84"/>
      <c r="C494" s="85"/>
      <c r="D494" s="86"/>
    </row>
    <row r="495" spans="1:4" ht="12.75">
      <c r="A495" s="87"/>
      <c r="B495" s="84"/>
      <c r="C495" s="85"/>
      <c r="D495" s="86"/>
    </row>
    <row r="496" spans="1:4" ht="12.75">
      <c r="A496" s="87"/>
      <c r="B496" s="84"/>
      <c r="C496" s="85"/>
      <c r="D496" s="86"/>
    </row>
    <row r="497" spans="1:4" ht="12.75">
      <c r="A497" s="87"/>
      <c r="B497" s="84"/>
      <c r="C497" s="85"/>
      <c r="D497" s="86"/>
    </row>
    <row r="498" spans="1:4" ht="12.75">
      <c r="A498" s="87"/>
      <c r="B498" s="84"/>
      <c r="C498" s="85"/>
      <c r="D498" s="86"/>
    </row>
    <row r="499" spans="1:4" ht="12.75">
      <c r="A499" s="87"/>
      <c r="B499" s="84"/>
      <c r="C499" s="85"/>
      <c r="D499" s="86"/>
    </row>
    <row r="500" spans="1:4" ht="12.75">
      <c r="A500" s="87"/>
      <c r="B500" s="84"/>
      <c r="C500" s="85"/>
      <c r="D500" s="86"/>
    </row>
    <row r="501" spans="1:4" ht="12.75">
      <c r="A501" s="87"/>
      <c r="B501" s="84"/>
      <c r="C501" s="85"/>
      <c r="D501" s="86"/>
    </row>
    <row r="502" spans="1:4" ht="12.75">
      <c r="A502" s="87"/>
      <c r="B502" s="84"/>
      <c r="C502" s="85"/>
      <c r="D502" s="86"/>
    </row>
    <row r="503" spans="1:4" ht="12.75">
      <c r="A503" s="87"/>
      <c r="B503" s="84"/>
      <c r="C503" s="85"/>
      <c r="D503" s="86"/>
    </row>
    <row r="504" spans="1:4" ht="12.75">
      <c r="A504" s="87"/>
      <c r="B504" s="84"/>
      <c r="C504" s="85"/>
      <c r="D504" s="86"/>
    </row>
    <row r="505" spans="1:4" ht="12.75">
      <c r="A505" s="87"/>
      <c r="B505" s="84"/>
      <c r="C505" s="85"/>
      <c r="D505" s="86"/>
    </row>
    <row r="506" spans="1:4" ht="12.75">
      <c r="A506" s="87"/>
      <c r="B506" s="84"/>
      <c r="C506" s="85"/>
      <c r="D506" s="86"/>
    </row>
    <row r="507" spans="1:4" ht="12.75">
      <c r="A507" s="87"/>
      <c r="B507" s="84"/>
      <c r="C507" s="85"/>
      <c r="D507" s="86"/>
    </row>
    <row r="508" spans="1:4" ht="12.75">
      <c r="A508" s="87"/>
      <c r="B508" s="84"/>
      <c r="C508" s="85"/>
      <c r="D508" s="86"/>
    </row>
    <row r="509" spans="1:4" ht="12.75">
      <c r="A509" s="87"/>
      <c r="B509" s="84"/>
      <c r="C509" s="85"/>
      <c r="D509" s="86"/>
    </row>
    <row r="510" spans="1:4" ht="12.75">
      <c r="A510" s="87"/>
      <c r="B510" s="84"/>
      <c r="C510" s="85"/>
      <c r="D510" s="86"/>
    </row>
    <row r="511" spans="1:4" ht="12.75">
      <c r="A511" s="87"/>
      <c r="B511" s="84"/>
      <c r="C511" s="85"/>
      <c r="D511" s="86"/>
    </row>
    <row r="512" spans="1:4" ht="12.75">
      <c r="A512" s="87"/>
      <c r="B512" s="84"/>
      <c r="C512" s="85"/>
      <c r="D512" s="86"/>
    </row>
    <row r="513" spans="1:4" ht="12.75">
      <c r="A513" s="87"/>
      <c r="B513" s="84"/>
      <c r="C513" s="85"/>
      <c r="D513" s="86"/>
    </row>
    <row r="514" spans="1:4" ht="12.75">
      <c r="A514" s="87"/>
      <c r="B514" s="84"/>
      <c r="C514" s="85"/>
      <c r="D514" s="86"/>
    </row>
    <row r="515" spans="1:4" ht="12.75">
      <c r="A515" s="87"/>
      <c r="B515" s="84"/>
      <c r="C515" s="85"/>
      <c r="D515" s="86"/>
    </row>
    <row r="516" spans="1:4" ht="12.75">
      <c r="A516" s="87"/>
      <c r="B516" s="84"/>
      <c r="C516" s="85"/>
      <c r="D516" s="86"/>
    </row>
    <row r="517" spans="1:4" ht="12.75">
      <c r="A517" s="87"/>
      <c r="B517" s="84"/>
      <c r="C517" s="85"/>
      <c r="D517" s="86"/>
    </row>
    <row r="518" spans="1:4" ht="12.75">
      <c r="A518" s="87"/>
      <c r="B518" s="84"/>
      <c r="C518" s="85"/>
      <c r="D518" s="86"/>
    </row>
    <row r="519" spans="1:4" ht="12.75">
      <c r="A519" s="87"/>
      <c r="B519" s="84"/>
      <c r="C519" s="85"/>
      <c r="D519" s="86"/>
    </row>
    <row r="520" spans="1:4" ht="12.75">
      <c r="A520" s="87"/>
      <c r="B520" s="84"/>
      <c r="C520" s="85"/>
      <c r="D520" s="86"/>
    </row>
    <row r="521" spans="1:4" ht="12.75">
      <c r="A521" s="87"/>
      <c r="B521" s="84"/>
      <c r="C521" s="85"/>
      <c r="D521" s="86"/>
    </row>
    <row r="522" spans="1:4" ht="12.75">
      <c r="A522" s="87"/>
      <c r="B522" s="84"/>
      <c r="C522" s="85"/>
      <c r="D522" s="86"/>
    </row>
    <row r="523" spans="1:4" ht="12.75">
      <c r="A523" s="87"/>
      <c r="B523" s="84"/>
      <c r="C523" s="85"/>
      <c r="D523" s="86"/>
    </row>
    <row r="524" spans="1:4" ht="12.75">
      <c r="A524" s="87"/>
      <c r="B524" s="84"/>
      <c r="C524" s="85"/>
      <c r="D524" s="86"/>
    </row>
    <row r="525" spans="1:4" ht="12.75">
      <c r="A525" s="87"/>
      <c r="B525" s="84"/>
      <c r="C525" s="85"/>
      <c r="D525" s="86"/>
    </row>
    <row r="526" spans="1:4" ht="12.75">
      <c r="A526" s="87"/>
      <c r="B526" s="84"/>
      <c r="C526" s="85"/>
      <c r="D526" s="86"/>
    </row>
    <row r="527" spans="1:4" ht="12.75">
      <c r="A527" s="87"/>
      <c r="B527" s="84"/>
      <c r="C527" s="85"/>
      <c r="D527" s="86"/>
    </row>
    <row r="528" spans="1:4" ht="12.75">
      <c r="A528" s="87"/>
      <c r="B528" s="84"/>
      <c r="C528" s="85"/>
      <c r="D528" s="86"/>
    </row>
    <row r="529" spans="1:4" ht="12.75">
      <c r="A529" s="87"/>
      <c r="B529" s="84"/>
      <c r="C529" s="85"/>
      <c r="D529" s="86"/>
    </row>
    <row r="530" spans="1:4" ht="12.75">
      <c r="A530" s="87"/>
      <c r="B530" s="84"/>
      <c r="C530" s="85"/>
      <c r="D530" s="86"/>
    </row>
    <row r="531" spans="1:4" ht="12.75">
      <c r="A531" s="87"/>
      <c r="B531" s="84"/>
      <c r="C531" s="85"/>
      <c r="D531" s="86"/>
    </row>
    <row r="532" spans="1:4" ht="12.75">
      <c r="A532" s="87"/>
      <c r="B532" s="84"/>
      <c r="C532" s="85"/>
      <c r="D532" s="86"/>
    </row>
    <row r="533" spans="1:4" ht="12.75">
      <c r="A533" s="87"/>
      <c r="B533" s="84"/>
      <c r="C533" s="85"/>
      <c r="D533" s="86"/>
    </row>
    <row r="534" spans="1:4" ht="12.75">
      <c r="A534" s="87"/>
      <c r="B534" s="84"/>
      <c r="C534" s="85"/>
      <c r="D534" s="86"/>
    </row>
    <row r="535" spans="1:4" ht="12.75">
      <c r="A535" s="87"/>
      <c r="B535" s="84"/>
      <c r="C535" s="85"/>
      <c r="D535" s="86"/>
    </row>
    <row r="536" spans="1:4" ht="12.75">
      <c r="A536" s="87"/>
      <c r="B536" s="84"/>
      <c r="C536" s="85"/>
      <c r="D536" s="86"/>
    </row>
    <row r="537" spans="1:4" ht="12.75">
      <c r="A537" s="87"/>
      <c r="B537" s="84"/>
      <c r="C537" s="85"/>
      <c r="D537" s="86"/>
    </row>
    <row r="538" spans="1:4" ht="12.75">
      <c r="A538" s="87"/>
      <c r="B538" s="84"/>
      <c r="C538" s="85"/>
      <c r="D538" s="86"/>
    </row>
    <row r="539" spans="1:4" ht="12.75">
      <c r="A539" s="87"/>
      <c r="B539" s="84"/>
      <c r="C539" s="85"/>
      <c r="D539" s="86"/>
    </row>
    <row r="540" spans="1:4" ht="12.75">
      <c r="A540" s="87"/>
      <c r="B540" s="84"/>
      <c r="C540" s="85"/>
      <c r="D540" s="86"/>
    </row>
    <row r="541" spans="1:4" ht="12.75">
      <c r="A541" s="87"/>
      <c r="B541" s="84"/>
      <c r="C541" s="85"/>
      <c r="D541" s="86"/>
    </row>
    <row r="542" spans="1:4" ht="12.75">
      <c r="A542" s="87"/>
      <c r="B542" s="84"/>
      <c r="C542" s="85"/>
      <c r="D542" s="86"/>
    </row>
    <row r="543" spans="1:4" ht="12.75">
      <c r="A543" s="87"/>
      <c r="B543" s="84"/>
      <c r="C543" s="85"/>
      <c r="D543" s="86"/>
    </row>
    <row r="544" spans="1:4" ht="12.75">
      <c r="A544" s="87"/>
      <c r="B544" s="84"/>
      <c r="C544" s="85"/>
      <c r="D544" s="86"/>
    </row>
    <row r="545" spans="1:4" ht="12.75">
      <c r="A545" s="87"/>
      <c r="B545" s="84"/>
      <c r="C545" s="85"/>
      <c r="D545" s="86"/>
    </row>
    <row r="546" spans="1:4" ht="12.75">
      <c r="A546" s="87"/>
      <c r="B546" s="84"/>
      <c r="C546" s="85"/>
      <c r="D546" s="86"/>
    </row>
    <row r="547" spans="1:4" ht="12.75">
      <c r="A547" s="87"/>
      <c r="B547" s="84"/>
      <c r="C547" s="85"/>
      <c r="D547" s="86"/>
    </row>
    <row r="548" spans="1:4" ht="12.75">
      <c r="A548" s="87"/>
      <c r="B548" s="84"/>
      <c r="C548" s="85"/>
      <c r="D548" s="86"/>
    </row>
    <row r="549" spans="1:4" ht="12.75">
      <c r="A549" s="87"/>
      <c r="B549" s="84"/>
      <c r="C549" s="85"/>
      <c r="D549" s="86"/>
    </row>
    <row r="550" spans="1:4" ht="12.75">
      <c r="A550" s="87"/>
      <c r="B550" s="84"/>
      <c r="C550" s="85"/>
      <c r="D550" s="86"/>
    </row>
    <row r="551" spans="1:4" ht="12.75">
      <c r="A551" s="87"/>
      <c r="B551" s="84"/>
      <c r="C551" s="85"/>
      <c r="D551" s="86"/>
    </row>
    <row r="552" spans="1:4" ht="12.75">
      <c r="A552" s="87"/>
      <c r="B552" s="84"/>
      <c r="C552" s="85"/>
      <c r="D552" s="86"/>
    </row>
    <row r="553" spans="1:4" ht="12.75">
      <c r="A553" s="87"/>
      <c r="B553" s="84"/>
      <c r="C553" s="85"/>
      <c r="D553" s="86"/>
    </row>
    <row r="554" spans="1:4" ht="12.75">
      <c r="A554" s="87"/>
      <c r="B554" s="84"/>
      <c r="C554" s="85"/>
      <c r="D554" s="86"/>
    </row>
    <row r="555" spans="1:4" ht="12.75">
      <c r="A555" s="87"/>
      <c r="B555" s="84"/>
      <c r="C555" s="85"/>
      <c r="D555" s="86"/>
    </row>
  </sheetData>
  <mergeCells count="1">
    <mergeCell ref="F12:L12"/>
  </mergeCells>
  <printOptions/>
  <pageMargins left="0.2362204724409449" right="0.15748031496062992" top="0.984251968503937" bottom="0.4330708661417323" header="0.2362204724409449" footer="0.15748031496062992"/>
  <pageSetup fitToHeight="1" fitToWidth="1" horizontalDpi="300" verticalDpi="300" orientation="portrait" paperSize="9" r:id="rId1"/>
  <headerFooter alignWithMargins="0">
    <oddHeader>&amp;CSenate Environment, Communications, Information Technology &amp; the Arts Legislation Committee
Answers to Questions on Notice
Environment and Heritage
Budget Supplementary Estimates 2003-2004 (4 Nov 2003)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</dc:creator>
  <cp:keywords/>
  <dc:description/>
  <cp:lastModifiedBy>EA</cp:lastModifiedBy>
  <cp:lastPrinted>2003-11-24T01:32:08Z</cp:lastPrinted>
  <dcterms:created xsi:type="dcterms:W3CDTF">2003-11-20T05:40:14Z</dcterms:created>
  <dcterms:modified xsi:type="dcterms:W3CDTF">2003-11-24T01:32:09Z</dcterms:modified>
  <cp:category/>
  <cp:version/>
  <cp:contentType/>
  <cp:contentStatus/>
</cp:coreProperties>
</file>