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20" yWindow="-120" windowWidth="25875" windowHeight="13830"/>
  </bookViews>
  <sheets>
    <sheet name="Revenue - policy decisions" sheetId="1" r:id="rId1"/>
    <sheet name="Revenue - parameters" sheetId="2" r:id="rId2"/>
    <sheet name="Expenses and NCI - policy dec" sheetId="3" r:id="rId3"/>
    <sheet name="Expenses and NCI - parameters" sheetId="4" r:id="rId4"/>
  </sheets>
  <externalReferences>
    <externalReference r:id="rId5"/>
  </externalReferences>
  <definedNames>
    <definedName name="_xlnm.Print_Area" localSheetId="3">'Expenses and NCI - parameters'!$A$1:$S$64</definedName>
    <definedName name="_xlnm.Print_Area" localSheetId="2">'Expenses and NCI - policy dec'!$A$1:$S$47</definedName>
    <definedName name="_xlnm.Print_Area" localSheetId="1">'Revenue - parameters'!$A$1:$S$64</definedName>
    <definedName name="_xlnm.Print_Area" localSheetId="0">'Revenue - policy decisions'!$A$1:$S$66</definedName>
  </definedNames>
  <calcPr calcId="145621"/>
</workbook>
</file>

<file path=xl/calcChain.xml><?xml version="1.0" encoding="utf-8"?>
<calcChain xmlns="http://schemas.openxmlformats.org/spreadsheetml/2006/main">
  <c r="B61" i="1" l="1"/>
  <c r="C61" i="1"/>
  <c r="D61" i="1"/>
  <c r="E61" i="1"/>
  <c r="F61" i="1"/>
  <c r="K61" i="1"/>
  <c r="L61" i="1"/>
  <c r="M61" i="1"/>
  <c r="N61" i="1"/>
  <c r="O61" i="1"/>
  <c r="P61" i="1"/>
  <c r="Q61" i="1"/>
  <c r="R61" i="1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R42" i="3"/>
  <c r="F59" i="4"/>
  <c r="Q59" i="4"/>
  <c r="P59" i="4"/>
  <c r="O59" i="4"/>
  <c r="N59" i="4"/>
  <c r="M59" i="4"/>
  <c r="L59" i="4"/>
  <c r="K59" i="4"/>
  <c r="J59" i="4"/>
  <c r="I59" i="4"/>
  <c r="H59" i="4"/>
  <c r="G59" i="4"/>
  <c r="E59" i="4"/>
  <c r="D59" i="4"/>
  <c r="C59" i="4"/>
  <c r="B59" i="4"/>
  <c r="R59" i="4"/>
  <c r="N31" i="3" l="1"/>
  <c r="C6" i="3" l="1"/>
  <c r="J22" i="1"/>
  <c r="J61" i="1" s="1"/>
  <c r="I22" i="1"/>
  <c r="I61" i="1" s="1"/>
  <c r="H22" i="1"/>
  <c r="H61" i="1" s="1"/>
  <c r="G22" i="1"/>
  <c r="G61" i="1" s="1"/>
  <c r="P64" i="1" l="1"/>
  <c r="F13" i="4"/>
  <c r="D13" i="4"/>
  <c r="C9" i="4"/>
  <c r="D8" i="4"/>
  <c r="R41" i="3"/>
  <c r="Q41" i="3"/>
  <c r="P41" i="3"/>
  <c r="O41" i="3"/>
  <c r="Q40" i="3"/>
  <c r="P40" i="3"/>
  <c r="O40" i="3"/>
  <c r="N40" i="3"/>
  <c r="Q39" i="3"/>
  <c r="P39" i="3"/>
  <c r="O39" i="3"/>
  <c r="N39" i="3"/>
  <c r="P38" i="3"/>
  <c r="O38" i="3"/>
  <c r="N38" i="3"/>
  <c r="M38" i="3"/>
  <c r="P37" i="3"/>
  <c r="O37" i="3"/>
  <c r="N37" i="3"/>
  <c r="M37" i="3"/>
  <c r="P36" i="3"/>
  <c r="O36" i="3"/>
  <c r="N36" i="3"/>
  <c r="M36" i="3"/>
  <c r="P35" i="3"/>
  <c r="O35" i="3"/>
  <c r="N35" i="3"/>
  <c r="M35" i="3"/>
  <c r="O34" i="3"/>
  <c r="N34" i="3"/>
  <c r="M34" i="3"/>
  <c r="L34" i="3"/>
  <c r="O33" i="3"/>
  <c r="N33" i="3"/>
  <c r="M33" i="3"/>
  <c r="N32" i="3"/>
  <c r="M32" i="3"/>
  <c r="M31" i="3"/>
  <c r="M30" i="3"/>
  <c r="K30" i="3"/>
  <c r="M29" i="3"/>
  <c r="L29" i="3"/>
  <c r="M28" i="3"/>
  <c r="L26" i="3"/>
  <c r="I26" i="3"/>
  <c r="F18" i="3"/>
  <c r="I17" i="3"/>
  <c r="F17" i="3"/>
  <c r="F16" i="3"/>
  <c r="E13" i="3"/>
  <c r="C12" i="3"/>
  <c r="B10" i="3"/>
  <c r="D8" i="3"/>
  <c r="C8" i="3"/>
  <c r="B8" i="3"/>
  <c r="D7" i="3"/>
  <c r="C7" i="3"/>
  <c r="B7" i="3"/>
  <c r="B6" i="3"/>
  <c r="B4" i="3"/>
  <c r="B3" i="3"/>
  <c r="S42" i="3" l="1"/>
  <c r="P44" i="3"/>
  <c r="O63" i="2"/>
  <c r="S61" i="1"/>
  <c r="P63" i="1"/>
  <c r="S59" i="2"/>
  <c r="O62" i="2" l="1"/>
  <c r="P66" i="1" s="1"/>
  <c r="P67" i="1"/>
  <c r="O66" i="2"/>
  <c r="S59" i="4"/>
  <c r="P61" i="4"/>
  <c r="P46" i="3" s="1"/>
  <c r="O65" i="2" l="1"/>
  <c r="P63" i="4"/>
</calcChain>
</file>

<file path=xl/sharedStrings.xml><?xml version="1.0" encoding="utf-8"?>
<sst xmlns="http://schemas.openxmlformats.org/spreadsheetml/2006/main" count="1310" uniqueCount="83">
  <si>
    <t>REVENUE - Policy decisions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</si>
  <si>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</si>
  <si>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</si>
  <si>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</si>
  <si>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</si>
  <si>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</si>
  <si>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</si>
  <si>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</si>
  <si>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</si>
  <si>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</si>
  <si>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</si>
  <si>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</si>
  <si>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</si>
  <si>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</si>
  <si>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</si>
  <si>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</si>
  <si>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</si>
  <si>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</si>
  <si>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$b</t>
  </si>
  <si>
    <t>1999-2000 Budget to 1999-2000 MYEFO</t>
  </si>
  <si>
    <t/>
  </si>
  <si>
    <t>1999-2000 MYEFO to 2000-01 Budget</t>
  </si>
  <si>
    <t>2000-01 Budget to 2000-01 MYEFO</t>
  </si>
  <si>
    <t>2000-01 MYEFO to 2001-02 Budget</t>
  </si>
  <si>
    <t>2001-02 Budget to 2001-02 MYEFO</t>
  </si>
  <si>
    <t>2001-02 MYEFO to 2002-03 Budget</t>
  </si>
  <si>
    <t>2002-03 Budget to 2002-03 MYEFO</t>
  </si>
  <si>
    <t>2002-03 MYEFO to 2003-04 Budget</t>
  </si>
  <si>
    <t>2003-04 Budget to 2003-04 MYEFO</t>
  </si>
  <si>
    <t>2003-04 MYEFO to 2004-05 Budget</t>
  </si>
  <si>
    <t>2004-05 Budget to 2004-05 MYEFO</t>
  </si>
  <si>
    <t>2004-05 MYEFO to 2005-06 Budget</t>
  </si>
  <si>
    <t>2005-06 Budget to 2005-06 MYEFO</t>
  </si>
  <si>
    <t>2005-06 MYEFO to 2006-07 Budget</t>
  </si>
  <si>
    <t>2006-07 Budget to 2006-07 MYEFO</t>
  </si>
  <si>
    <t>2006-07 MYEFO to 2007-08 Budget</t>
  </si>
  <si>
    <t>2007-08 Budget to 2007-08 MYEFO</t>
  </si>
  <si>
    <t>2007-08 MYEFO to 2007 PEFO</t>
  </si>
  <si>
    <t>2007 PEFO to 2008-09 Budget</t>
  </si>
  <si>
    <t>2008-09 Budget to 2008-09 MYEFO</t>
  </si>
  <si>
    <t>GST adjustment</t>
  </si>
  <si>
    <t>2008-09 MYEFO to 2008-09 UEFO</t>
  </si>
  <si>
    <t>2008-09 UEFO to 2009-10 Budget</t>
  </si>
  <si>
    <t>2009-10 Budget to 2009-10 MYEFO</t>
  </si>
  <si>
    <t>2009-10 MYEFO to 2010-11 Budget</t>
  </si>
  <si>
    <t>2010-11 Budget to 2010 ES</t>
  </si>
  <si>
    <t>2010 ES to 2010 PEFO</t>
  </si>
  <si>
    <t>2010 PEFO to 2010-11 MYEFO</t>
  </si>
  <si>
    <t>2010-11 MYEFO to 2011-12 Budget</t>
  </si>
  <si>
    <t>2011-12 Budget to 2011-12 MYEFO</t>
  </si>
  <si>
    <t>2011-12 MYEFO to 2012-13 Budget</t>
  </si>
  <si>
    <t>2012-13 Budget to 2012-13 MYEFO</t>
  </si>
  <si>
    <t>2012-13 MYEFO to 2013-14 Budget</t>
  </si>
  <si>
    <t>2013-14 Budget to 2013 ES</t>
  </si>
  <si>
    <t>2013 ES to 2013 PEFO</t>
  </si>
  <si>
    <t>2013 PEFO to 2013-14 MYEFO</t>
  </si>
  <si>
    <t>2013-14 MYEFO to 2014-15 Budget</t>
  </si>
  <si>
    <t>2014-15 Budget to 2014-15 MYEFO</t>
  </si>
  <si>
    <t>2014-15 MYEFO to 2015-16 Budget</t>
  </si>
  <si>
    <t>2015-16 Budget to 2015-16 MYEFO</t>
  </si>
  <si>
    <t>Policy decisions</t>
  </si>
  <si>
    <t>REVENUE - Parameter and other variations</t>
  </si>
  <si>
    <t>Parameter and other variations</t>
  </si>
  <si>
    <t>Total</t>
  </si>
  <si>
    <t>MYEFO = Mid-Year Economic and Fiscal Outlook</t>
  </si>
  <si>
    <t>ES = Economic Statement</t>
  </si>
  <si>
    <t>PEFO = Pre-Election Economic and Fiscal Outlook</t>
  </si>
  <si>
    <t>UEFO = Updated Economic and Fiscal Outlook</t>
  </si>
  <si>
    <t>GST adjustment (2013-14 Budget to 2013-14 MYEFO)</t>
  </si>
  <si>
    <t>EXPENSES and NET CAPITAL INVESTMENT- Parameter and other variations</t>
  </si>
  <si>
    <t>EXPENSES and NET CAPITAL INVESTMENT - Policy decisions</t>
  </si>
  <si>
    <t>Total absolute impact of changes in revenue estimates (2002-03 to 2018-19):</t>
  </si>
  <si>
    <t>Total impact of changes in revenue estimates (2002-03 to 2018-19) ($b):</t>
  </si>
  <si>
    <t>Total absolute impact of changes in revenue estimates (2002-03 to 2018-19) ($b):</t>
  </si>
  <si>
    <t>GST adjustment (2010-11 Budget to 2010-11 MYEFO)</t>
  </si>
  <si>
    <t>Total impact of changes in expense and net capital investment estimates (2002-03 to 2018-19) ($b):</t>
  </si>
  <si>
    <t>Total impact of expense and net capital investment parameter and other variations (2002-03 to 2018-19) ($b):</t>
  </si>
  <si>
    <t>Total  impact of changes in expense and net capital investment estimates (2002-03 to 2018-19) ($b):</t>
  </si>
  <si>
    <t>Total impact of expense and net capital investment policy decisions (2002-03 to 2018-19) ($b):</t>
  </si>
  <si>
    <t>Total impact of revenue parameter and other variations (2002-03 to 2018-19) ($b):</t>
  </si>
  <si>
    <t>Total absolute value of impact of revenue parameter and other variations (2002-03 to 2018-19) ($b):</t>
  </si>
  <si>
    <t>Total impact of revenue policy decisions (2002-03 to 2018-19) ($b):</t>
  </si>
  <si>
    <t>Total absolute value of impact of revenue policy decisions (2002-03 to 2018-19) ($b):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</si>
</sst>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_ ;[Red]\-#,##0\ "/>
    <numFmt numFmtId="165" formatCode="#,##0.000_ ;[Red]\-#,##0.000\ "/>
    <numFmt numFmtId="166" formatCode="#,##0.0_ ;[Red]\-#,##0.0\ "/>
    <numFmt numFmtId="167" formatCode="0.0"/>
    <numFmt numFmtId="168" formatCode="#,##0.0000_ ;[Red]\-#,##0.0000\ "/>
    <numFmt numFmtId="169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Fill="1"/>
    <xf numFmtId="164" fontId="2" fillId="0" borderId="0" xfId="0" applyNumberFormat="1" applyFont="1" applyAlignment="1">
      <alignment horizontal="left" indent="1"/>
    </xf>
    <xf numFmtId="165" fontId="2" fillId="0" borderId="0" xfId="0" applyNumberFormat="1" applyFont="1"/>
    <xf numFmtId="165" fontId="0" fillId="0" borderId="0" xfId="0" applyNumberFormat="1" applyFill="1"/>
    <xf numFmtId="165" fontId="2" fillId="0" borderId="0" xfId="0" applyNumberFormat="1" applyFont="1" applyFill="1"/>
    <xf numFmtId="164" fontId="2" fillId="0" borderId="0" xfId="0" applyNumberFormat="1" applyFont="1" applyFill="1" applyAlignment="1">
      <alignment horizontal="left" indent="1"/>
    </xf>
    <xf numFmtId="165" fontId="0" fillId="0" borderId="0" xfId="0" applyNumberFormat="1" applyFont="1"/>
    <xf numFmtId="165" fontId="0" fillId="0" borderId="0" xfId="0" applyNumberFormat="1" applyFont="1" applyFill="1"/>
    <xf numFmtId="164" fontId="1" fillId="0" borderId="2" xfId="0" applyNumberFormat="1" applyFont="1" applyBorder="1"/>
    <xf numFmtId="166" fontId="1" fillId="0" borderId="0" xfId="0" applyNumberFormat="1" applyFont="1" applyFill="1" applyBorder="1"/>
    <xf numFmtId="167" fontId="0" fillId="0" borderId="0" xfId="0" applyNumberFormat="1"/>
    <xf numFmtId="0" fontId="0" fillId="0" borderId="0" xfId="0" applyAlignment="1">
      <alignment horizontal="right"/>
    </xf>
    <xf numFmtId="164" fontId="3" fillId="0" borderId="0" xfId="0" applyNumberFormat="1" applyFont="1"/>
    <xf numFmtId="164" fontId="0" fillId="0" borderId="0" xfId="0" applyNumberFormat="1" applyFont="1"/>
    <xf numFmtId="0" fontId="1" fillId="0" borderId="0" xfId="0" applyFont="1"/>
    <xf numFmtId="165" fontId="1" fillId="0" borderId="2" xfId="0" applyNumberFormat="1" applyFont="1" applyBorder="1"/>
    <xf numFmtId="2" fontId="0" fillId="0" borderId="0" xfId="0" applyNumberFormat="1"/>
    <xf numFmtId="168" fontId="0" fillId="0" borderId="0" xfId="0" applyNumberFormat="1"/>
    <xf numFmtId="166" fontId="0" fillId="0" borderId="0" xfId="0" applyNumberFormat="1"/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164" fontId="1" fillId="0" borderId="3" xfId="0" applyNumberFormat="1" applyFont="1" applyFill="1" applyBorder="1"/>
    <xf numFmtId="164" fontId="1" fillId="0" borderId="4" xfId="0" applyNumberFormat="1" applyFont="1" applyBorder="1"/>
    <xf numFmtId="164" fontId="0" fillId="0" borderId="3" xfId="0" applyNumberFormat="1" applyBorder="1"/>
    <xf numFmtId="164" fontId="2" fillId="0" borderId="3" xfId="0" applyNumberFormat="1" applyFont="1" applyBorder="1" applyAlignment="1">
      <alignment horizontal="left" indent="1"/>
    </xf>
    <xf numFmtId="165" fontId="0" fillId="0" borderId="3" xfId="0" applyNumberFormat="1" applyFill="1" applyBorder="1"/>
    <xf numFmtId="164" fontId="2" fillId="0" borderId="3" xfId="0" applyNumberFormat="1" applyFont="1" applyFill="1" applyBorder="1" applyAlignment="1">
      <alignment horizontal="left" indent="1"/>
    </xf>
    <xf numFmtId="0" fontId="0" fillId="0" borderId="0" xfId="0" applyFill="1" applyBorder="1"/>
    <xf numFmtId="165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164" fontId="1" fillId="0" borderId="6" xfId="0" applyNumberFormat="1" applyFont="1" applyBorder="1"/>
    <xf numFmtId="164" fontId="1" fillId="0" borderId="5" xfId="0" applyNumberFormat="1" applyFont="1" applyBorder="1"/>
    <xf numFmtId="165" fontId="1" fillId="0" borderId="5" xfId="0" applyNumberFormat="1" applyFont="1" applyBorder="1"/>
    <xf numFmtId="164" fontId="1" fillId="0" borderId="0" xfId="0" applyNumberFormat="1" applyFont="1" applyFill="1" applyBorder="1" applyAlignment="1"/>
    <xf numFmtId="164" fontId="1" fillId="0" borderId="0" xfId="0" applyNumberFormat="1" applyFont="1" applyFill="1"/>
    <xf numFmtId="0" fontId="0" fillId="0" borderId="1" xfId="0" applyFill="1" applyBorder="1"/>
    <xf numFmtId="165" fontId="0" fillId="0" borderId="1" xfId="0" applyNumberFormat="1" applyFill="1" applyBorder="1"/>
    <xf numFmtId="165" fontId="1" fillId="0" borderId="0" xfId="0" applyNumberFormat="1" applyFont="1" applyFill="1" applyBorder="1"/>
    <xf numFmtId="0" fontId="2" fillId="0" borderId="0" xfId="0" applyFont="1" applyFill="1"/>
    <xf numFmtId="0" fontId="1" fillId="0" borderId="0" xfId="0" applyFont="1" applyFill="1"/>
    <xf numFmtId="167" fontId="1" fillId="0" borderId="0" xfId="0" applyNumberFormat="1" applyFont="1" applyFill="1"/>
    <xf numFmtId="164" fontId="2" fillId="0" borderId="0" xfId="0" applyNumberFormat="1" applyFont="1" applyFill="1" applyBorder="1" applyAlignment="1">
      <alignment horizontal="left" indent="1"/>
    </xf>
    <xf numFmtId="165" fontId="2" fillId="0" borderId="0" xfId="0" applyNumberFormat="1" applyFont="1" applyFill="1" applyBorder="1"/>
    <xf numFmtId="165" fontId="0" fillId="0" borderId="0" xfId="0" applyNumberFormat="1" applyFont="1" applyFill="1" applyBorder="1"/>
    <xf numFmtId="169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/>
    <xf numFmtId="164" fontId="1" fillId="0" borderId="0" xfId="0" applyNumberFormat="1" applyFont="1"/>
    <xf numFmtId="165" fontId="1" fillId="0" borderId="5" xfId="0" applyNumberFormat="1" applyFont="1" applyFill="1" applyBorder="1"/>
    <xf numFmtId="164" fontId="1" fillId="0" borderId="4" xfId="0" applyNumberFormat="1" applyFont="1" applyFill="1" applyBorder="1"/>
    <xf numFmtId="165" fontId="0" fillId="0" borderId="3" xfId="0" applyNumberFormat="1" applyFont="1" applyFill="1" applyBorder="1"/>
    <xf numFmtId="165" fontId="1" fillId="0" borderId="6" xfId="0" applyNumberFormat="1" applyFont="1" applyFill="1" applyBorder="1"/>
    <xf numFmtId="165" fontId="1" fillId="0" borderId="3" xfId="0" applyNumberFormat="1" applyFont="1" applyFill="1" applyBorder="1"/>
    <xf numFmtId="165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/>
    <xf numFmtId="164" fontId="4" fillId="0" borderId="0" xfId="0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/>
    <xf numFmtId="164" fontId="1" fillId="0" borderId="7" xfId="0" applyNumberFormat="1" applyFont="1" applyFill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165" fontId="0" fillId="0" borderId="7" xfId="0" applyNumberFormat="1" applyFill="1" applyBorder="1"/>
    <xf numFmtId="0" fontId="0" fillId="0" borderId="3" xfId="0" applyFill="1" applyBorder="1"/>
    <xf numFmtId="165" fontId="0" fillId="0" borderId="4" xfId="0" applyNumberFormat="1" applyFill="1" applyBorder="1"/>
    <xf numFmtId="165" fontId="1" fillId="0" borderId="9" xfId="0" applyNumberFormat="1" applyFont="1" applyFill="1" applyBorder="1"/>
    <xf numFmtId="165" fontId="0" fillId="0" borderId="0" xfId="0" applyNumberFormat="1" applyBorder="1"/>
    <xf numFmtId="0" fontId="0" fillId="0" borderId="0" xfId="0" applyBorder="1"/>
    <xf numFmtId="0" fontId="0" fillId="0" borderId="3" xfId="0" applyBorder="1"/>
    <xf numFmtId="165" fontId="2" fillId="0" borderId="0" xfId="0" applyNumberFormat="1" applyFont="1" applyBorder="1"/>
    <xf numFmtId="165" fontId="0" fillId="0" borderId="0" xfId="0" applyNumberFormat="1" applyFont="1" applyBorder="1"/>
    <xf numFmtId="165" fontId="2" fillId="0" borderId="3" xfId="0" applyNumberFormat="1" applyFont="1" applyBorder="1"/>
    <xf numFmtId="165" fontId="1" fillId="0" borderId="6" xfId="0" applyNumberFormat="1" applyFont="1" applyBorder="1"/>
    <xf numFmtId="165" fontId="0" fillId="0" borderId="7" xfId="0" applyNumberFormat="1" applyBorder="1"/>
    <xf numFmtId="165" fontId="2" fillId="0" borderId="7" xfId="0" applyNumberFormat="1" applyFont="1" applyBorder="1"/>
    <xf numFmtId="165" fontId="1" fillId="0" borderId="9" xfId="0" applyNumberFormat="1" applyFont="1" applyBorder="1"/>
    <xf numFmtId="165" fontId="1" fillId="0" borderId="10" xfId="0" applyNumberFormat="1" applyFont="1" applyBorder="1"/>
    <xf numFmtId="165" fontId="1" fillId="0" borderId="10" xfId="0" applyNumberFormat="1" applyFont="1" applyFill="1" applyBorder="1"/>
    <xf numFmtId="165" fontId="2" fillId="0" borderId="7" xfId="0" applyNumberFormat="1" applyFont="1" applyFill="1" applyBorder="1"/>
    <xf numFmtId="0" fontId="2" fillId="0" borderId="3" xfId="0" applyFont="1" applyFill="1" applyBorder="1"/>
    <xf numFmtId="165" fontId="2" fillId="0" borderId="3" xfId="0" applyNumberFormat="1" applyFont="1" applyFill="1" applyBorder="1"/>
    <xf numFmtId="0" fontId="1" fillId="0" borderId="1" xfId="0" applyFont="1" applyBorder="1" applyAlignment="1">
      <alignment horizontal="center"/>
    </xf>
    <xf numFmtId="164" fontId="1" fillId="0" borderId="3" xfId="0" applyNumberFormat="1" applyFont="1" applyBorder="1"/>
    <xf numFmtId="0" fontId="2" fillId="0" borderId="0" xfId="0" applyFont="1"/>
    <xf numFmtId="169" fontId="2" fillId="0" borderId="0" xfId="0" applyNumberFormat="1" applyFont="1"/>
    <xf numFmtId="0" fontId="2" fillId="0" borderId="0" xfId="0" applyFont="1" applyBorder="1"/>
    <xf numFmtId="0" fontId="2" fillId="0" borderId="3" xfId="0" applyFont="1" applyBorder="1"/>
    <xf numFmtId="164" fontId="1" fillId="0" borderId="8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ohome01\pbo-shared\PBO-Department\Fiscal%20Policy%20&amp;%20Analysis%20Division%20(FPAD)\Medium%20term%20sensitivities\Report\charts%20for%20report\Files%20not%20used%20in%20report\Reco%20summary%20-%20updated%20for%202015-16%20MYE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Expenses and NCI"/>
      <sheetName val="NCI only"/>
      <sheetName val="Total FB"/>
      <sheetName val="GST adjustment"/>
      <sheetName val="Charts"/>
      <sheetName val="Source tables (2)"/>
    </sheetNames>
    <sheetDataSet>
      <sheetData sheetId="0"/>
      <sheetData sheetId="1"/>
      <sheetData sheetId="2"/>
      <sheetData sheetId="3"/>
      <sheetData sheetId="4">
        <row r="8">
          <cell r="G8">
            <v>70</v>
          </cell>
          <cell r="H8">
            <v>371</v>
          </cell>
          <cell r="I8">
            <v>508</v>
          </cell>
          <cell r="J8">
            <v>713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6"/>
  <sheetViews>
    <sheetView tabSelected="1" zoomScale="85" zoomScaleNormal="85" workbookViewId="0">
      <selection activeCell="G44" sqref="G44"/>
    </sheetView>
  </sheetViews>
  <sheetFormatPr defaultRowHeight="15" x14ac:dyDescent="0.25"/>
  <cols>
    <col min="1" max="1" width="49.85546875" customWidth="1"/>
    <col min="2" max="12" width="8.5703125" customWidth="1"/>
    <col min="21" max="21" width="15.7109375" customWidth="1"/>
    <col min="22" max="22" width="11.42578125" customWidth="1"/>
  </cols>
  <sheetData>
    <row r="1" spans="1:20" x14ac:dyDescent="0.25">
      <c r="A1" s="24" t="s">
        <v>0</v>
      </c>
      <c r="B1" s="61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62" t="s">
        <v>17</v>
      </c>
      <c r="S1" s="22" t="s">
        <v>63</v>
      </c>
      <c r="T1" s="22"/>
    </row>
    <row r="2" spans="1:20" x14ac:dyDescent="0.25">
      <c r="A2" s="25"/>
      <c r="B2" s="88" t="s">
        <v>18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  <c r="S2" s="82" t="s">
        <v>18</v>
      </c>
    </row>
    <row r="3" spans="1:20" x14ac:dyDescent="0.25">
      <c r="A3" s="26" t="s">
        <v>19</v>
      </c>
      <c r="B3" s="74">
        <v>2.3879999999999999</v>
      </c>
      <c r="C3" s="67" t="s">
        <v>20</v>
      </c>
      <c r="D3" s="67" t="s">
        <v>20</v>
      </c>
      <c r="E3" s="67" t="s">
        <v>20</v>
      </c>
      <c r="F3" s="67" t="s">
        <v>20</v>
      </c>
      <c r="G3" s="67" t="s">
        <v>20</v>
      </c>
      <c r="H3" s="67" t="s">
        <v>20</v>
      </c>
      <c r="I3" s="67" t="s">
        <v>20</v>
      </c>
      <c r="J3" s="67" t="s">
        <v>20</v>
      </c>
      <c r="K3" s="67" t="s">
        <v>20</v>
      </c>
      <c r="L3" s="67" t="s">
        <v>20</v>
      </c>
      <c r="M3" s="68"/>
      <c r="N3" s="68"/>
      <c r="O3" s="30"/>
      <c r="P3" s="30"/>
      <c r="Q3" s="68"/>
      <c r="R3" s="69"/>
    </row>
    <row r="4" spans="1:20" x14ac:dyDescent="0.25">
      <c r="A4" s="26" t="s">
        <v>21</v>
      </c>
      <c r="B4" s="74">
        <v>-0.39200000000000002</v>
      </c>
      <c r="C4" s="67" t="s">
        <v>20</v>
      </c>
      <c r="D4" s="67" t="s">
        <v>20</v>
      </c>
      <c r="E4" s="67" t="s">
        <v>20</v>
      </c>
      <c r="F4" s="67" t="s">
        <v>20</v>
      </c>
      <c r="G4" s="67" t="s">
        <v>20</v>
      </c>
      <c r="H4" s="67" t="s">
        <v>20</v>
      </c>
      <c r="I4" s="67" t="s">
        <v>20</v>
      </c>
      <c r="J4" s="67" t="s">
        <v>20</v>
      </c>
      <c r="K4" s="67" t="s">
        <v>20</v>
      </c>
      <c r="L4" s="67" t="s">
        <v>20</v>
      </c>
      <c r="M4" s="68"/>
      <c r="N4" s="68"/>
      <c r="O4" s="30"/>
      <c r="P4" s="30"/>
      <c r="Q4" s="68"/>
      <c r="R4" s="69"/>
    </row>
    <row r="5" spans="1:20" x14ac:dyDescent="0.25">
      <c r="A5" s="26" t="s">
        <v>22</v>
      </c>
      <c r="B5" s="74">
        <v>-0.29399999999999998</v>
      </c>
      <c r="C5" s="67">
        <v>-0.27600000000000002</v>
      </c>
      <c r="D5" s="67" t="s">
        <v>20</v>
      </c>
      <c r="E5" s="67" t="s">
        <v>20</v>
      </c>
      <c r="F5" s="67" t="s">
        <v>20</v>
      </c>
      <c r="G5" s="67" t="s">
        <v>20</v>
      </c>
      <c r="H5" s="67" t="s">
        <v>20</v>
      </c>
      <c r="I5" s="67" t="s">
        <v>20</v>
      </c>
      <c r="J5" s="67" t="s">
        <v>20</v>
      </c>
      <c r="K5" s="67" t="s">
        <v>20</v>
      </c>
      <c r="L5" s="67" t="s">
        <v>20</v>
      </c>
      <c r="M5" s="68"/>
      <c r="N5" s="68"/>
      <c r="O5" s="30"/>
      <c r="P5" s="30"/>
      <c r="Q5" s="68"/>
      <c r="R5" s="69"/>
    </row>
    <row r="6" spans="1:20" x14ac:dyDescent="0.25">
      <c r="A6" s="26" t="s">
        <v>23</v>
      </c>
      <c r="B6" s="74">
        <v>-1.6639999999999999</v>
      </c>
      <c r="C6" s="67">
        <v>-2.2240000000000002</v>
      </c>
      <c r="D6" s="67" t="s">
        <v>20</v>
      </c>
      <c r="E6" s="67" t="s">
        <v>20</v>
      </c>
      <c r="F6" s="67" t="s">
        <v>20</v>
      </c>
      <c r="G6" s="67" t="s">
        <v>20</v>
      </c>
      <c r="H6" s="67" t="s">
        <v>20</v>
      </c>
      <c r="I6" s="67" t="s">
        <v>20</v>
      </c>
      <c r="J6" s="67" t="s">
        <v>20</v>
      </c>
      <c r="K6" s="67" t="s">
        <v>20</v>
      </c>
      <c r="L6" s="67" t="s">
        <v>20</v>
      </c>
      <c r="M6" s="68"/>
      <c r="N6" s="68"/>
      <c r="O6" s="30"/>
      <c r="P6" s="30"/>
      <c r="Q6" s="68"/>
      <c r="R6" s="69"/>
    </row>
    <row r="7" spans="1:20" x14ac:dyDescent="0.25">
      <c r="A7" s="26" t="s">
        <v>24</v>
      </c>
      <c r="B7" s="74">
        <v>-6.7000000000000004E-2</v>
      </c>
      <c r="C7" s="67">
        <v>-0.31900000000000001</v>
      </c>
      <c r="D7" s="67">
        <v>-0.27500000000000002</v>
      </c>
      <c r="E7" s="67" t="s">
        <v>20</v>
      </c>
      <c r="F7" s="67" t="s">
        <v>20</v>
      </c>
      <c r="G7" s="67" t="s">
        <v>20</v>
      </c>
      <c r="H7" s="67" t="s">
        <v>20</v>
      </c>
      <c r="I7" s="67" t="s">
        <v>20</v>
      </c>
      <c r="J7" s="67" t="s">
        <v>20</v>
      </c>
      <c r="K7" s="67" t="s">
        <v>20</v>
      </c>
      <c r="L7" s="67" t="s">
        <v>20</v>
      </c>
      <c r="M7" s="68"/>
      <c r="N7" s="68"/>
      <c r="O7" s="30"/>
      <c r="P7" s="30"/>
      <c r="Q7" s="68"/>
      <c r="R7" s="69"/>
    </row>
    <row r="8" spans="1:20" x14ac:dyDescent="0.25">
      <c r="A8" s="26" t="s">
        <v>25</v>
      </c>
      <c r="B8" s="74">
        <v>0.51100000000000001</v>
      </c>
      <c r="C8" s="67">
        <v>0.81899999999999995</v>
      </c>
      <c r="D8" s="67">
        <v>0.72899999999999998</v>
      </c>
      <c r="E8" s="67" t="s">
        <v>20</v>
      </c>
      <c r="F8" s="67" t="s">
        <v>20</v>
      </c>
      <c r="G8" s="67" t="s">
        <v>20</v>
      </c>
      <c r="H8" s="67" t="s">
        <v>20</v>
      </c>
      <c r="I8" s="67" t="s">
        <v>20</v>
      </c>
      <c r="J8" s="67" t="s">
        <v>20</v>
      </c>
      <c r="K8" s="67" t="s">
        <v>20</v>
      </c>
      <c r="L8" s="67" t="s">
        <v>20</v>
      </c>
      <c r="M8" s="68"/>
      <c r="N8" s="68"/>
      <c r="O8" s="30"/>
      <c r="P8" s="30"/>
      <c r="Q8" s="68"/>
      <c r="R8" s="69"/>
    </row>
    <row r="9" spans="1:20" x14ac:dyDescent="0.25">
      <c r="A9" s="26" t="s">
        <v>26</v>
      </c>
      <c r="B9" s="74">
        <v>9.2999999999999999E-2</v>
      </c>
      <c r="C9" s="67">
        <v>0.18099999999999999</v>
      </c>
      <c r="D9" s="67">
        <v>0.192</v>
      </c>
      <c r="E9" s="67">
        <v>0.245</v>
      </c>
      <c r="F9" s="67" t="s">
        <v>20</v>
      </c>
      <c r="G9" s="67" t="s">
        <v>20</v>
      </c>
      <c r="H9" s="67" t="s">
        <v>20</v>
      </c>
      <c r="I9" s="67" t="s">
        <v>20</v>
      </c>
      <c r="J9" s="67" t="s">
        <v>20</v>
      </c>
      <c r="K9" s="67" t="s">
        <v>20</v>
      </c>
      <c r="L9" s="67" t="s">
        <v>20</v>
      </c>
      <c r="M9" s="68"/>
      <c r="N9" s="68"/>
      <c r="O9" s="30"/>
      <c r="P9" s="30"/>
      <c r="Q9" s="68"/>
      <c r="R9" s="69"/>
    </row>
    <row r="10" spans="1:20" x14ac:dyDescent="0.25">
      <c r="A10" s="26" t="s">
        <v>27</v>
      </c>
      <c r="B10" s="74">
        <v>-5.8000000000000003E-2</v>
      </c>
      <c r="C10" s="67">
        <v>-2.4910000000000001</v>
      </c>
      <c r="D10" s="67">
        <v>-2.8279999999999998</v>
      </c>
      <c r="E10" s="67">
        <v>-2.7650000000000001</v>
      </c>
      <c r="F10" s="67" t="s">
        <v>20</v>
      </c>
      <c r="G10" s="67" t="s">
        <v>20</v>
      </c>
      <c r="H10" s="67" t="s">
        <v>20</v>
      </c>
      <c r="I10" s="67" t="s">
        <v>20</v>
      </c>
      <c r="J10" s="67" t="s">
        <v>20</v>
      </c>
      <c r="K10" s="67" t="s">
        <v>20</v>
      </c>
      <c r="L10" s="67" t="s">
        <v>20</v>
      </c>
      <c r="M10" s="68"/>
      <c r="N10" s="68"/>
      <c r="O10" s="30"/>
      <c r="P10" s="30"/>
      <c r="Q10" s="68"/>
      <c r="R10" s="69"/>
    </row>
    <row r="11" spans="1:20" x14ac:dyDescent="0.25">
      <c r="A11" s="26" t="s">
        <v>28</v>
      </c>
      <c r="B11" s="74" t="s">
        <v>20</v>
      </c>
      <c r="C11" s="67">
        <v>-1.2999999999999999E-2</v>
      </c>
      <c r="D11" s="67">
        <v>5.5E-2</v>
      </c>
      <c r="E11" s="67">
        <v>0.20699999999999999</v>
      </c>
      <c r="F11" s="67">
        <v>0.16400000000000001</v>
      </c>
      <c r="G11" s="67" t="s">
        <v>20</v>
      </c>
      <c r="H11" s="67" t="s">
        <v>20</v>
      </c>
      <c r="I11" s="67" t="s">
        <v>20</v>
      </c>
      <c r="J11" s="67" t="s">
        <v>20</v>
      </c>
      <c r="K11" s="67" t="s">
        <v>20</v>
      </c>
      <c r="L11" s="67" t="s">
        <v>20</v>
      </c>
      <c r="M11" s="68"/>
      <c r="N11" s="68"/>
      <c r="O11" s="30"/>
      <c r="P11" s="30"/>
      <c r="Q11" s="68"/>
      <c r="R11" s="69"/>
    </row>
    <row r="12" spans="1:20" x14ac:dyDescent="0.25">
      <c r="A12" s="26" t="s">
        <v>29</v>
      </c>
      <c r="B12" s="74" t="s">
        <v>20</v>
      </c>
      <c r="C12" s="67">
        <v>0</v>
      </c>
      <c r="D12" s="67">
        <v>-1.796</v>
      </c>
      <c r="E12" s="67">
        <v>-3.883</v>
      </c>
      <c r="F12" s="67">
        <v>-4.5869999999999997</v>
      </c>
      <c r="G12" s="67" t="s">
        <v>20</v>
      </c>
      <c r="H12" s="67" t="s">
        <v>20</v>
      </c>
      <c r="I12" s="67" t="s">
        <v>20</v>
      </c>
      <c r="J12" s="67" t="s">
        <v>20</v>
      </c>
      <c r="K12" s="67" t="s">
        <v>20</v>
      </c>
      <c r="L12" s="67" t="s">
        <v>20</v>
      </c>
      <c r="M12" s="68"/>
      <c r="N12" s="68"/>
      <c r="O12" s="30"/>
      <c r="P12" s="30"/>
      <c r="Q12" s="68"/>
      <c r="R12" s="69"/>
    </row>
    <row r="13" spans="1:20" x14ac:dyDescent="0.25">
      <c r="A13" s="26" t="s">
        <v>30</v>
      </c>
      <c r="B13" s="74" t="s">
        <v>20</v>
      </c>
      <c r="C13" s="67" t="s">
        <v>20</v>
      </c>
      <c r="D13" s="67">
        <v>-1.0999999999999999E-2</v>
      </c>
      <c r="E13" s="67">
        <v>-0.40100000000000002</v>
      </c>
      <c r="F13" s="67">
        <v>-1.115</v>
      </c>
      <c r="G13" s="67">
        <v>-1.0249999999999999</v>
      </c>
      <c r="H13" s="67" t="s">
        <v>20</v>
      </c>
      <c r="I13" s="67" t="s">
        <v>20</v>
      </c>
      <c r="J13" s="67" t="s">
        <v>20</v>
      </c>
      <c r="K13" s="67" t="s">
        <v>20</v>
      </c>
      <c r="L13" s="67" t="s">
        <v>20</v>
      </c>
      <c r="M13" s="68"/>
      <c r="N13" s="68"/>
      <c r="O13" s="30"/>
      <c r="P13" s="30"/>
      <c r="Q13" s="68"/>
      <c r="R13" s="69"/>
    </row>
    <row r="14" spans="1:20" x14ac:dyDescent="0.25">
      <c r="A14" s="26" t="s">
        <v>31</v>
      </c>
      <c r="B14" s="74" t="s">
        <v>20</v>
      </c>
      <c r="C14" s="67" t="s">
        <v>20</v>
      </c>
      <c r="D14" s="67">
        <v>-3.5000000000000003E-2</v>
      </c>
      <c r="E14" s="67">
        <v>-3.472</v>
      </c>
      <c r="F14" s="67">
        <v>-6.6749999999999998</v>
      </c>
      <c r="G14" s="67">
        <v>-7.6619999999999999</v>
      </c>
      <c r="H14" s="67" t="s">
        <v>20</v>
      </c>
      <c r="I14" s="67" t="s">
        <v>20</v>
      </c>
      <c r="J14" s="67" t="s">
        <v>20</v>
      </c>
      <c r="K14" s="67" t="s">
        <v>20</v>
      </c>
      <c r="L14" s="67" t="s">
        <v>20</v>
      </c>
      <c r="M14" s="68"/>
      <c r="N14" s="68"/>
      <c r="O14" s="30"/>
      <c r="P14" s="30"/>
      <c r="Q14" s="68"/>
      <c r="R14" s="69"/>
    </row>
    <row r="15" spans="1:20" x14ac:dyDescent="0.25">
      <c r="A15" s="26" t="s">
        <v>32</v>
      </c>
      <c r="B15" s="74" t="s">
        <v>20</v>
      </c>
      <c r="C15" s="67" t="s">
        <v>20</v>
      </c>
      <c r="D15" s="67" t="s">
        <v>20</v>
      </c>
      <c r="E15" s="67">
        <v>-8.1000000000000003E-2</v>
      </c>
      <c r="F15" s="67">
        <v>-0.129</v>
      </c>
      <c r="G15" s="67">
        <v>-0.126</v>
      </c>
      <c r="H15" s="67">
        <v>-0.14099999999999999</v>
      </c>
      <c r="I15" s="67" t="s">
        <v>20</v>
      </c>
      <c r="J15" s="67" t="s">
        <v>20</v>
      </c>
      <c r="K15" s="67" t="s">
        <v>20</v>
      </c>
      <c r="L15" s="67" t="s">
        <v>20</v>
      </c>
      <c r="M15" s="68"/>
      <c r="N15" s="68"/>
      <c r="O15" s="30"/>
      <c r="P15" s="30"/>
      <c r="Q15" s="68"/>
      <c r="R15" s="69"/>
    </row>
    <row r="16" spans="1:20" x14ac:dyDescent="0.25">
      <c r="A16" s="26" t="s">
        <v>33</v>
      </c>
      <c r="B16" s="74" t="s">
        <v>20</v>
      </c>
      <c r="C16" s="67" t="s">
        <v>20</v>
      </c>
      <c r="D16" s="67" t="s">
        <v>20</v>
      </c>
      <c r="E16" s="67">
        <v>3.0000000000000001E-3</v>
      </c>
      <c r="F16" s="67">
        <v>-6.952</v>
      </c>
      <c r="G16" s="67">
        <v>-9.9390000000000001</v>
      </c>
      <c r="H16" s="67">
        <v>-10.727</v>
      </c>
      <c r="I16" s="67" t="s">
        <v>20</v>
      </c>
      <c r="J16" s="67" t="s">
        <v>20</v>
      </c>
      <c r="K16" s="67" t="s">
        <v>20</v>
      </c>
      <c r="L16" s="67" t="s">
        <v>20</v>
      </c>
      <c r="M16" s="68"/>
      <c r="N16" s="68"/>
      <c r="O16" s="30"/>
      <c r="P16" s="30"/>
      <c r="Q16" s="68"/>
      <c r="R16" s="69"/>
    </row>
    <row r="17" spans="1:18" x14ac:dyDescent="0.25">
      <c r="A17" s="26" t="s">
        <v>34</v>
      </c>
      <c r="B17" s="74" t="s">
        <v>20</v>
      </c>
      <c r="C17" s="67" t="s">
        <v>20</v>
      </c>
      <c r="D17" s="67" t="s">
        <v>20</v>
      </c>
      <c r="E17" s="67" t="s">
        <v>20</v>
      </c>
      <c r="F17" s="67">
        <v>-0.20200000000000001</v>
      </c>
      <c r="G17" s="67">
        <v>-1.609</v>
      </c>
      <c r="H17" s="67">
        <v>-1.6080000000000001</v>
      </c>
      <c r="I17" s="67">
        <v>-1.7529999999999999</v>
      </c>
      <c r="J17" s="67" t="s">
        <v>20</v>
      </c>
      <c r="K17" s="67" t="s">
        <v>20</v>
      </c>
      <c r="L17" s="67" t="s">
        <v>20</v>
      </c>
      <c r="M17" s="68"/>
      <c r="N17" s="68"/>
      <c r="O17" s="30"/>
      <c r="P17" s="30"/>
      <c r="Q17" s="68"/>
      <c r="R17" s="69"/>
    </row>
    <row r="18" spans="1:18" x14ac:dyDescent="0.25">
      <c r="A18" s="26" t="s">
        <v>35</v>
      </c>
      <c r="B18" s="74" t="s">
        <v>20</v>
      </c>
      <c r="C18" s="67" t="s">
        <v>20</v>
      </c>
      <c r="D18" s="67" t="s">
        <v>20</v>
      </c>
      <c r="E18" s="67" t="s">
        <v>20</v>
      </c>
      <c r="F18" s="67">
        <v>-1.6E-2</v>
      </c>
      <c r="G18" s="67">
        <v>-5.5810000000000004</v>
      </c>
      <c r="H18" s="67">
        <v>-8.2210000000000001</v>
      </c>
      <c r="I18" s="67">
        <v>-8.4969999999999999</v>
      </c>
      <c r="J18" s="67" t="s">
        <v>20</v>
      </c>
      <c r="K18" s="67" t="s">
        <v>20</v>
      </c>
      <c r="L18" s="67" t="s">
        <v>20</v>
      </c>
      <c r="M18" s="68"/>
      <c r="N18" s="68"/>
      <c r="O18" s="30"/>
      <c r="P18" s="30"/>
      <c r="Q18" s="68"/>
      <c r="R18" s="69"/>
    </row>
    <row r="19" spans="1:18" x14ac:dyDescent="0.25">
      <c r="A19" s="26" t="s">
        <v>36</v>
      </c>
      <c r="B19" s="74" t="s">
        <v>20</v>
      </c>
      <c r="C19" s="67" t="s">
        <v>20</v>
      </c>
      <c r="D19" s="67" t="s">
        <v>20</v>
      </c>
      <c r="E19" s="67" t="s">
        <v>20</v>
      </c>
      <c r="F19" s="67" t="s">
        <v>20</v>
      </c>
      <c r="G19" s="67">
        <v>-0.22500000000000001</v>
      </c>
      <c r="H19" s="67">
        <v>-6.6589999999999998</v>
      </c>
      <c r="I19" s="67">
        <v>-9.9629999999999992</v>
      </c>
      <c r="J19" s="67">
        <v>-14.603999999999999</v>
      </c>
      <c r="K19" s="67" t="s">
        <v>20</v>
      </c>
      <c r="L19" s="67" t="s">
        <v>20</v>
      </c>
      <c r="M19" s="68"/>
      <c r="N19" s="68"/>
      <c r="O19" s="30"/>
      <c r="P19" s="30"/>
      <c r="Q19" s="68"/>
      <c r="R19" s="69"/>
    </row>
    <row r="20" spans="1:18" x14ac:dyDescent="0.25">
      <c r="A20" s="26" t="s">
        <v>37</v>
      </c>
      <c r="B20" s="74" t="s">
        <v>20</v>
      </c>
      <c r="C20" s="67" t="s">
        <v>20</v>
      </c>
      <c r="D20" s="67" t="s">
        <v>20</v>
      </c>
      <c r="E20" s="67" t="s">
        <v>20</v>
      </c>
      <c r="F20" s="67" t="s">
        <v>20</v>
      </c>
      <c r="G20" s="67">
        <v>-2E-3</v>
      </c>
      <c r="H20" s="67">
        <v>2.4E-2</v>
      </c>
      <c r="I20" s="67">
        <v>-1E-3</v>
      </c>
      <c r="J20" s="67">
        <v>-1E-3</v>
      </c>
      <c r="K20" s="67" t="s">
        <v>20</v>
      </c>
      <c r="L20" s="67" t="s">
        <v>20</v>
      </c>
      <c r="M20" s="68"/>
      <c r="N20" s="68"/>
      <c r="O20" s="30"/>
      <c r="P20" s="30"/>
      <c r="Q20" s="68"/>
      <c r="R20" s="69"/>
    </row>
    <row r="21" spans="1:18" x14ac:dyDescent="0.25">
      <c r="A21" s="26" t="s">
        <v>38</v>
      </c>
      <c r="B21" s="74" t="s">
        <v>20</v>
      </c>
      <c r="C21" s="67" t="s">
        <v>20</v>
      </c>
      <c r="D21" s="67" t="s">
        <v>20</v>
      </c>
      <c r="E21" s="67" t="s">
        <v>20</v>
      </c>
      <c r="F21" s="67" t="s">
        <v>20</v>
      </c>
      <c r="G21" s="67">
        <v>0.23899999999999999</v>
      </c>
      <c r="H21" s="67">
        <v>2.3519999999999999</v>
      </c>
      <c r="I21" s="67">
        <v>4.0979999999999999</v>
      </c>
      <c r="J21" s="67">
        <v>6.37</v>
      </c>
      <c r="K21" s="67" t="s">
        <v>20</v>
      </c>
      <c r="L21" s="67" t="s">
        <v>20</v>
      </c>
      <c r="M21" s="68"/>
      <c r="N21" s="68"/>
      <c r="O21" s="30"/>
      <c r="P21" s="30"/>
      <c r="Q21" s="68"/>
      <c r="R21" s="69"/>
    </row>
    <row r="22" spans="1:18" x14ac:dyDescent="0.25">
      <c r="A22" s="27" t="s">
        <v>40</v>
      </c>
      <c r="B22" s="74"/>
      <c r="C22" s="67"/>
      <c r="D22" s="67"/>
      <c r="E22" s="67"/>
      <c r="F22" s="67"/>
      <c r="G22" s="5">
        <f>'[1]GST adjustment'!G8/-1000</f>
        <v>-7.0000000000000007E-2</v>
      </c>
      <c r="H22" s="5">
        <f>'[1]GST adjustment'!H8/-1000</f>
        <v>-0.371</v>
      </c>
      <c r="I22" s="5">
        <f>'[1]GST adjustment'!I8/-1000</f>
        <v>-0.50800000000000001</v>
      </c>
      <c r="J22" s="5">
        <f>'[1]GST adjustment'!J8/-1000</f>
        <v>-0.71299999999999997</v>
      </c>
      <c r="K22" s="67"/>
      <c r="L22" s="67"/>
      <c r="M22" s="68"/>
      <c r="N22" s="68"/>
      <c r="O22" s="30"/>
      <c r="P22" s="30"/>
      <c r="Q22" s="68"/>
      <c r="R22" s="69"/>
    </row>
    <row r="23" spans="1:18" x14ac:dyDescent="0.25">
      <c r="A23" s="26" t="s">
        <v>39</v>
      </c>
      <c r="B23" s="74" t="s">
        <v>20</v>
      </c>
      <c r="C23" s="67" t="s">
        <v>20</v>
      </c>
      <c r="D23" s="67" t="s">
        <v>20</v>
      </c>
      <c r="E23" s="67" t="s">
        <v>20</v>
      </c>
      <c r="F23" s="67" t="s">
        <v>20</v>
      </c>
      <c r="G23" s="67" t="s">
        <v>20</v>
      </c>
      <c r="H23" s="67">
        <v>-0.1</v>
      </c>
      <c r="I23" s="67">
        <v>-8.6999999999999994E-2</v>
      </c>
      <c r="J23" s="67">
        <v>-2.3E-2</v>
      </c>
      <c r="K23" s="67">
        <v>0</v>
      </c>
      <c r="L23" s="67" t="s">
        <v>20</v>
      </c>
      <c r="M23" s="68"/>
      <c r="N23" s="68"/>
      <c r="O23" s="30"/>
      <c r="P23" s="30"/>
      <c r="Q23" s="68"/>
      <c r="R23" s="69"/>
    </row>
    <row r="24" spans="1:18" x14ac:dyDescent="0.25">
      <c r="A24" s="27" t="s">
        <v>40</v>
      </c>
      <c r="B24" s="75"/>
      <c r="C24" s="70"/>
      <c r="D24" s="70"/>
      <c r="E24" s="70"/>
      <c r="F24" s="70"/>
      <c r="G24" s="70"/>
      <c r="H24" s="70">
        <v>0</v>
      </c>
      <c r="I24" s="70">
        <v>0</v>
      </c>
      <c r="J24" s="70">
        <v>0</v>
      </c>
      <c r="K24" s="70">
        <v>0</v>
      </c>
      <c r="L24" s="70"/>
      <c r="M24" s="68"/>
      <c r="N24" s="68"/>
      <c r="O24" s="30"/>
      <c r="P24" s="30"/>
      <c r="Q24" s="68"/>
      <c r="R24" s="69"/>
    </row>
    <row r="25" spans="1:18" x14ac:dyDescent="0.25">
      <c r="A25" s="26" t="s">
        <v>41</v>
      </c>
      <c r="B25" s="74" t="s">
        <v>20</v>
      </c>
      <c r="C25" s="67" t="s">
        <v>20</v>
      </c>
      <c r="D25" s="67" t="s">
        <v>20</v>
      </c>
      <c r="E25" s="67" t="s">
        <v>20</v>
      </c>
      <c r="F25" s="67" t="s">
        <v>20</v>
      </c>
      <c r="G25" s="67" t="s">
        <v>20</v>
      </c>
      <c r="H25" s="67">
        <v>-0.44900000000000001</v>
      </c>
      <c r="I25" s="67">
        <v>-1.1020000000000001</v>
      </c>
      <c r="J25" s="67">
        <v>5.6109999999999998</v>
      </c>
      <c r="K25" s="67">
        <v>5.4370000000000003</v>
      </c>
      <c r="L25" s="67" t="s">
        <v>20</v>
      </c>
      <c r="M25" s="68"/>
      <c r="N25" s="68"/>
      <c r="O25" s="30"/>
      <c r="P25" s="30"/>
      <c r="Q25" s="68"/>
      <c r="R25" s="69"/>
    </row>
    <row r="26" spans="1:18" s="84" customFormat="1" x14ac:dyDescent="0.25">
      <c r="A26" s="27" t="s">
        <v>40</v>
      </c>
      <c r="B26" s="75"/>
      <c r="C26" s="70"/>
      <c r="D26" s="70"/>
      <c r="E26" s="70"/>
      <c r="F26" s="70"/>
      <c r="G26" s="70"/>
      <c r="H26" s="70">
        <v>0</v>
      </c>
      <c r="I26" s="70">
        <v>0</v>
      </c>
      <c r="J26" s="70">
        <v>0</v>
      </c>
      <c r="K26" s="70">
        <v>0</v>
      </c>
      <c r="L26" s="70"/>
      <c r="M26" s="86"/>
      <c r="N26" s="86"/>
      <c r="O26" s="48"/>
      <c r="P26" s="48"/>
      <c r="Q26" s="86"/>
      <c r="R26" s="87"/>
    </row>
    <row r="27" spans="1:18" x14ac:dyDescent="0.25">
      <c r="A27" s="26" t="s">
        <v>42</v>
      </c>
      <c r="B27" s="74" t="s">
        <v>20</v>
      </c>
      <c r="C27" s="67" t="s">
        <v>20</v>
      </c>
      <c r="D27" s="67" t="s">
        <v>20</v>
      </c>
      <c r="E27" s="67" t="s">
        <v>20</v>
      </c>
      <c r="F27" s="67" t="s">
        <v>20</v>
      </c>
      <c r="G27" s="67" t="s">
        <v>20</v>
      </c>
      <c r="H27" s="67">
        <v>-2E-3</v>
      </c>
      <c r="I27" s="67">
        <v>-0.25600000000000001</v>
      </c>
      <c r="J27" s="67">
        <v>-4.99</v>
      </c>
      <c r="K27" s="67">
        <v>-0.63100000000000001</v>
      </c>
      <c r="L27" s="67" t="s">
        <v>20</v>
      </c>
      <c r="M27" s="68"/>
      <c r="N27" s="68"/>
      <c r="O27" s="30"/>
      <c r="P27" s="30"/>
      <c r="Q27" s="68"/>
      <c r="R27" s="69"/>
    </row>
    <row r="28" spans="1:18" x14ac:dyDescent="0.25">
      <c r="A28" s="27" t="s">
        <v>40</v>
      </c>
      <c r="B28" s="75"/>
      <c r="C28" s="70"/>
      <c r="D28" s="70"/>
      <c r="E28" s="70"/>
      <c r="F28" s="70"/>
      <c r="G28" s="70"/>
      <c r="H28" s="70">
        <v>0</v>
      </c>
      <c r="I28" s="70">
        <v>0.08</v>
      </c>
      <c r="J28" s="70">
        <v>0.13</v>
      </c>
      <c r="K28" s="70">
        <v>0.184</v>
      </c>
      <c r="L28" s="70"/>
      <c r="M28" s="68"/>
      <c r="N28" s="68"/>
      <c r="O28" s="30"/>
      <c r="P28" s="30"/>
      <c r="Q28" s="68"/>
      <c r="R28" s="69"/>
    </row>
    <row r="29" spans="1:18" x14ac:dyDescent="0.25">
      <c r="A29" s="26" t="s">
        <v>43</v>
      </c>
      <c r="B29" s="74" t="s">
        <v>20</v>
      </c>
      <c r="C29" s="67" t="s">
        <v>20</v>
      </c>
      <c r="D29" s="67" t="s">
        <v>20</v>
      </c>
      <c r="E29" s="67" t="s">
        <v>20</v>
      </c>
      <c r="F29" s="67" t="s">
        <v>20</v>
      </c>
      <c r="G29" s="67" t="s">
        <v>20</v>
      </c>
      <c r="H29" s="67" t="s">
        <v>20</v>
      </c>
      <c r="I29" s="67">
        <v>-3.4000000000000002E-2</v>
      </c>
      <c r="J29" s="67">
        <v>-0.10299999999999999</v>
      </c>
      <c r="K29" s="67">
        <v>-7.8E-2</v>
      </c>
      <c r="L29" s="67">
        <v>-6.5000000000000002E-2</v>
      </c>
      <c r="M29" s="68"/>
      <c r="N29" s="68"/>
      <c r="O29" s="30"/>
      <c r="P29" s="30"/>
      <c r="Q29" s="68"/>
      <c r="R29" s="69"/>
    </row>
    <row r="30" spans="1:18" x14ac:dyDescent="0.25">
      <c r="A30" s="27" t="s">
        <v>40</v>
      </c>
      <c r="B30" s="75"/>
      <c r="C30" s="70"/>
      <c r="D30" s="70"/>
      <c r="E30" s="70"/>
      <c r="F30" s="70"/>
      <c r="G30" s="70"/>
      <c r="H30" s="70"/>
      <c r="I30" s="70">
        <v>0</v>
      </c>
      <c r="J30" s="70">
        <v>0</v>
      </c>
      <c r="K30" s="70">
        <v>0</v>
      </c>
      <c r="L30" s="70">
        <v>0</v>
      </c>
      <c r="M30" s="68"/>
      <c r="N30" s="68"/>
      <c r="O30" s="30"/>
      <c r="P30" s="30"/>
      <c r="Q30" s="68"/>
      <c r="R30" s="69"/>
    </row>
    <row r="31" spans="1:18" x14ac:dyDescent="0.25">
      <c r="A31" s="26" t="s">
        <v>44</v>
      </c>
      <c r="B31" s="74" t="s">
        <v>20</v>
      </c>
      <c r="C31" s="67" t="s">
        <v>20</v>
      </c>
      <c r="D31" s="67" t="s">
        <v>20</v>
      </c>
      <c r="E31" s="67" t="s">
        <v>20</v>
      </c>
      <c r="F31" s="67" t="s">
        <v>20</v>
      </c>
      <c r="G31" s="67" t="s">
        <v>20</v>
      </c>
      <c r="H31" s="67" t="s">
        <v>20</v>
      </c>
      <c r="I31" s="67">
        <v>0.22600000000000001</v>
      </c>
      <c r="J31" s="67">
        <v>1.6990000000000001</v>
      </c>
      <c r="K31" s="67">
        <v>-0.156</v>
      </c>
      <c r="L31" s="67">
        <v>-2.1030000000000002</v>
      </c>
      <c r="M31" s="68"/>
      <c r="N31" s="68"/>
      <c r="O31" s="30"/>
      <c r="P31" s="30"/>
      <c r="Q31" s="68"/>
      <c r="R31" s="69"/>
    </row>
    <row r="32" spans="1:18" x14ac:dyDescent="0.25">
      <c r="A32" s="27" t="s">
        <v>40</v>
      </c>
      <c r="B32" s="75"/>
      <c r="C32" s="70"/>
      <c r="D32" s="70"/>
      <c r="E32" s="70"/>
      <c r="F32" s="70"/>
      <c r="G32" s="70"/>
      <c r="H32" s="70"/>
      <c r="I32" s="70">
        <v>-2.5000000000000001E-2</v>
      </c>
      <c r="J32" s="70">
        <v>-0.33800000000000002</v>
      </c>
      <c r="K32" s="70">
        <v>-0.52900000000000003</v>
      </c>
      <c r="L32" s="70">
        <v>-0.67600000000000005</v>
      </c>
      <c r="M32" s="68"/>
      <c r="N32" s="68"/>
      <c r="O32" s="30"/>
      <c r="P32" s="30"/>
      <c r="Q32" s="68"/>
      <c r="R32" s="69"/>
    </row>
    <row r="33" spans="1:18" x14ac:dyDescent="0.25">
      <c r="A33" s="26" t="s">
        <v>45</v>
      </c>
      <c r="B33" s="74" t="s">
        <v>20</v>
      </c>
      <c r="C33" s="67" t="s">
        <v>20</v>
      </c>
      <c r="D33" s="67" t="s">
        <v>20</v>
      </c>
      <c r="E33" s="67" t="s">
        <v>20</v>
      </c>
      <c r="F33" s="67" t="s">
        <v>20</v>
      </c>
      <c r="G33" s="67" t="s">
        <v>20</v>
      </c>
      <c r="H33" s="67" t="s">
        <v>20</v>
      </c>
      <c r="I33" s="67" t="s">
        <v>20</v>
      </c>
      <c r="J33" s="67">
        <v>-3.0000000000000001E-3</v>
      </c>
      <c r="K33" s="67">
        <v>-0.01</v>
      </c>
      <c r="L33" s="67">
        <v>-0.90100000000000002</v>
      </c>
      <c r="M33" s="67">
        <v>-5.95</v>
      </c>
      <c r="N33" s="68"/>
      <c r="O33" s="30"/>
      <c r="P33" s="30"/>
      <c r="Q33" s="68"/>
      <c r="R33" s="69"/>
    </row>
    <row r="34" spans="1:18" x14ac:dyDescent="0.25">
      <c r="A34" s="26" t="s">
        <v>46</v>
      </c>
      <c r="B34" s="74" t="s">
        <v>20</v>
      </c>
      <c r="C34" s="67" t="s">
        <v>20</v>
      </c>
      <c r="D34" s="67" t="s">
        <v>20</v>
      </c>
      <c r="E34" s="67" t="s">
        <v>20</v>
      </c>
      <c r="F34" s="67" t="s">
        <v>20</v>
      </c>
      <c r="G34" s="67" t="s">
        <v>20</v>
      </c>
      <c r="H34" s="67" t="s">
        <v>20</v>
      </c>
      <c r="I34" s="67" t="s">
        <v>20</v>
      </c>
      <c r="J34" s="67">
        <v>0</v>
      </c>
      <c r="K34" s="67">
        <v>0</v>
      </c>
      <c r="L34" s="67">
        <v>0</v>
      </c>
      <c r="M34" s="67">
        <v>0</v>
      </c>
      <c r="N34" s="68"/>
      <c r="O34" s="30"/>
      <c r="P34" s="30"/>
      <c r="Q34" s="68"/>
      <c r="R34" s="69"/>
    </row>
    <row r="35" spans="1:18" x14ac:dyDescent="0.25">
      <c r="A35" s="26" t="s">
        <v>47</v>
      </c>
      <c r="B35" s="74" t="s">
        <v>20</v>
      </c>
      <c r="C35" s="67" t="s">
        <v>20</v>
      </c>
      <c r="D35" s="67" t="s">
        <v>20</v>
      </c>
      <c r="E35" s="67" t="s">
        <v>20</v>
      </c>
      <c r="F35" s="67" t="s">
        <v>20</v>
      </c>
      <c r="G35" s="67" t="s">
        <v>20</v>
      </c>
      <c r="H35" s="67" t="s">
        <v>20</v>
      </c>
      <c r="I35" s="67" t="s">
        <v>20</v>
      </c>
      <c r="J35" s="67">
        <v>0.318</v>
      </c>
      <c r="K35" s="67">
        <v>4.2999999999999997E-2</v>
      </c>
      <c r="L35" s="67">
        <v>0.51200000000000001</v>
      </c>
      <c r="M35" s="67">
        <v>0.154</v>
      </c>
      <c r="N35" s="68"/>
      <c r="O35" s="30"/>
      <c r="P35" s="30"/>
      <c r="Q35" s="68"/>
      <c r="R35" s="69"/>
    </row>
    <row r="36" spans="1:18" x14ac:dyDescent="0.25">
      <c r="A36" s="4" t="s">
        <v>74</v>
      </c>
      <c r="B36" s="75"/>
      <c r="C36" s="70"/>
      <c r="D36" s="70"/>
      <c r="E36" s="70"/>
      <c r="F36" s="70"/>
      <c r="G36" s="70"/>
      <c r="H36" s="70"/>
      <c r="I36" s="70"/>
      <c r="J36" s="70">
        <v>0</v>
      </c>
      <c r="K36" s="70">
        <v>0</v>
      </c>
      <c r="L36" s="70">
        <v>1.6E-2</v>
      </c>
      <c r="M36" s="70">
        <v>3.1E-2</v>
      </c>
      <c r="N36" s="68"/>
      <c r="O36" s="30"/>
      <c r="P36" s="30"/>
      <c r="Q36" s="68"/>
      <c r="R36" s="69"/>
    </row>
    <row r="37" spans="1:18" x14ac:dyDescent="0.25">
      <c r="A37" s="26" t="s">
        <v>48</v>
      </c>
      <c r="B37" s="74" t="s">
        <v>20</v>
      </c>
      <c r="C37" s="67" t="s">
        <v>20</v>
      </c>
      <c r="D37" s="67" t="s">
        <v>20</v>
      </c>
      <c r="E37" s="67" t="s">
        <v>20</v>
      </c>
      <c r="F37" s="67" t="s">
        <v>20</v>
      </c>
      <c r="G37" s="67" t="s">
        <v>20</v>
      </c>
      <c r="H37" s="67" t="s">
        <v>20</v>
      </c>
      <c r="I37" s="67" t="s">
        <v>20</v>
      </c>
      <c r="J37" s="67">
        <v>0.10199999999999999</v>
      </c>
      <c r="K37" s="67">
        <v>-0.36699999999999999</v>
      </c>
      <c r="L37" s="67">
        <v>2.0430000000000001</v>
      </c>
      <c r="M37" s="67">
        <v>1.9430000000000001</v>
      </c>
      <c r="N37" s="68"/>
      <c r="O37" s="30"/>
      <c r="P37" s="30"/>
      <c r="Q37" s="68"/>
      <c r="R37" s="69"/>
    </row>
    <row r="38" spans="1:18" x14ac:dyDescent="0.25">
      <c r="A38" s="27" t="s">
        <v>40</v>
      </c>
      <c r="B38" s="75"/>
      <c r="C38" s="70"/>
      <c r="D38" s="70"/>
      <c r="E38" s="70"/>
      <c r="F38" s="70"/>
      <c r="G38" s="70"/>
      <c r="H38" s="70"/>
      <c r="I38" s="70"/>
      <c r="J38" s="70">
        <v>-1.4999999999999999E-2</v>
      </c>
      <c r="K38" s="70">
        <v>-3.0899999999999997E-2</v>
      </c>
      <c r="L38" s="70">
        <v>-8.0599999999999991E-2</v>
      </c>
      <c r="M38" s="70">
        <v>-0.1371</v>
      </c>
      <c r="N38" s="68"/>
      <c r="O38" s="30"/>
      <c r="P38" s="30"/>
      <c r="Q38" s="68"/>
      <c r="R38" s="69"/>
    </row>
    <row r="39" spans="1:18" x14ac:dyDescent="0.25">
      <c r="A39" s="26" t="s">
        <v>49</v>
      </c>
      <c r="B39" s="74" t="s">
        <v>20</v>
      </c>
      <c r="C39" s="67" t="s">
        <v>20</v>
      </c>
      <c r="D39" s="67" t="s">
        <v>20</v>
      </c>
      <c r="E39" s="67" t="s">
        <v>20</v>
      </c>
      <c r="F39" s="67" t="s">
        <v>20</v>
      </c>
      <c r="G39" s="67" t="s">
        <v>20</v>
      </c>
      <c r="H39" s="67" t="s">
        <v>20</v>
      </c>
      <c r="I39" s="67" t="s">
        <v>20</v>
      </c>
      <c r="J39" s="67" t="s">
        <v>20</v>
      </c>
      <c r="K39" s="67">
        <v>-0.96</v>
      </c>
      <c r="L39" s="67">
        <v>5.7</v>
      </c>
      <c r="M39" s="67">
        <v>8.89</v>
      </c>
      <c r="N39" s="67">
        <v>9.7729999999999997</v>
      </c>
      <c r="O39" s="30"/>
      <c r="P39" s="30"/>
      <c r="Q39" s="68"/>
      <c r="R39" s="69"/>
    </row>
    <row r="40" spans="1:18" x14ac:dyDescent="0.25">
      <c r="A40" s="27" t="s">
        <v>40</v>
      </c>
      <c r="B40" s="75"/>
      <c r="C40" s="70"/>
      <c r="D40" s="70"/>
      <c r="E40" s="70"/>
      <c r="F40" s="70"/>
      <c r="G40" s="70"/>
      <c r="H40" s="70"/>
      <c r="I40" s="70"/>
      <c r="J40" s="70"/>
      <c r="K40" s="70">
        <v>0</v>
      </c>
      <c r="L40" s="70">
        <v>2E-3</v>
      </c>
      <c r="M40" s="70">
        <v>3.0000000000000001E-3</v>
      </c>
      <c r="N40" s="70">
        <v>3.0000000000000001E-3</v>
      </c>
      <c r="O40" s="30"/>
      <c r="P40" s="30"/>
      <c r="Q40" s="68"/>
      <c r="R40" s="69"/>
    </row>
    <row r="41" spans="1:18" x14ac:dyDescent="0.25">
      <c r="A41" s="26" t="s">
        <v>50</v>
      </c>
      <c r="B41" s="74" t="s">
        <v>20</v>
      </c>
      <c r="C41" s="67" t="s">
        <v>20</v>
      </c>
      <c r="D41" s="67" t="s">
        <v>20</v>
      </c>
      <c r="E41" s="67" t="s">
        <v>20</v>
      </c>
      <c r="F41" s="67" t="s">
        <v>20</v>
      </c>
      <c r="G41" s="67" t="s">
        <v>20</v>
      </c>
      <c r="H41" s="67" t="s">
        <v>20</v>
      </c>
      <c r="I41" s="67" t="s">
        <v>20</v>
      </c>
      <c r="J41" s="67" t="s">
        <v>20</v>
      </c>
      <c r="K41" s="67">
        <v>7.5999999999999998E-2</v>
      </c>
      <c r="L41" s="67">
        <v>1.722</v>
      </c>
      <c r="M41" s="67">
        <v>3.3620000000000001</v>
      </c>
      <c r="N41" s="67">
        <v>4.7629999999999999</v>
      </c>
      <c r="O41" s="30"/>
      <c r="P41" s="30"/>
      <c r="Q41" s="68"/>
      <c r="R41" s="69"/>
    </row>
    <row r="42" spans="1:18" x14ac:dyDescent="0.25">
      <c r="A42" s="27" t="s">
        <v>40</v>
      </c>
      <c r="B42" s="75"/>
      <c r="C42" s="70"/>
      <c r="D42" s="70"/>
      <c r="E42" s="70"/>
      <c r="F42" s="70"/>
      <c r="G42" s="70"/>
      <c r="H42" s="70"/>
      <c r="I42" s="70"/>
      <c r="J42" s="70"/>
      <c r="K42" s="70">
        <v>0</v>
      </c>
      <c r="L42" s="70">
        <v>3.0000000000000001E-3</v>
      </c>
      <c r="M42" s="70">
        <v>1.2999999999999999E-2</v>
      </c>
      <c r="N42" s="70">
        <v>-0.30569999999999997</v>
      </c>
      <c r="O42" s="30"/>
      <c r="P42" s="30"/>
      <c r="Q42" s="68"/>
      <c r="R42" s="69"/>
    </row>
    <row r="43" spans="1:18" x14ac:dyDescent="0.25">
      <c r="A43" s="26" t="s">
        <v>51</v>
      </c>
      <c r="B43" s="74" t="s">
        <v>20</v>
      </c>
      <c r="C43" s="67" t="s">
        <v>20</v>
      </c>
      <c r="D43" s="67" t="s">
        <v>20</v>
      </c>
      <c r="E43" s="67" t="s">
        <v>20</v>
      </c>
      <c r="F43" s="67" t="s">
        <v>20</v>
      </c>
      <c r="G43" s="67" t="s">
        <v>20</v>
      </c>
      <c r="H43" s="67" t="s">
        <v>20</v>
      </c>
      <c r="I43" s="67" t="s">
        <v>20</v>
      </c>
      <c r="J43" s="67" t="s">
        <v>20</v>
      </c>
      <c r="K43" s="67" t="s">
        <v>20</v>
      </c>
      <c r="L43" s="67">
        <v>0.83899999999999997</v>
      </c>
      <c r="M43" s="67">
        <v>6.4859999999999998</v>
      </c>
      <c r="N43" s="67">
        <v>2.9180000000000001</v>
      </c>
      <c r="O43" s="31">
        <v>2.4990000000000001</v>
      </c>
      <c r="P43" s="30"/>
      <c r="Q43" s="68"/>
      <c r="R43" s="69"/>
    </row>
    <row r="44" spans="1:18" x14ac:dyDescent="0.25">
      <c r="A44" s="27" t="s">
        <v>40</v>
      </c>
      <c r="B44" s="75"/>
      <c r="C44" s="70"/>
      <c r="D44" s="70"/>
      <c r="E44" s="70"/>
      <c r="F44" s="70"/>
      <c r="G44" s="70"/>
      <c r="H44" s="70"/>
      <c r="I44" s="70"/>
      <c r="J44" s="70"/>
      <c r="K44" s="70"/>
      <c r="L44" s="70">
        <v>-8.0000000000000002E-3</v>
      </c>
      <c r="M44" s="70">
        <v>-3.9E-2</v>
      </c>
      <c r="N44" s="70">
        <v>-7.3999999999999996E-2</v>
      </c>
      <c r="O44" s="45">
        <v>-7.3999999999999996E-2</v>
      </c>
      <c r="P44" s="30"/>
      <c r="Q44" s="68"/>
      <c r="R44" s="69"/>
    </row>
    <row r="45" spans="1:18" x14ac:dyDescent="0.25">
      <c r="A45" s="26" t="s">
        <v>52</v>
      </c>
      <c r="B45" s="74" t="s">
        <v>20</v>
      </c>
      <c r="C45" s="67" t="s">
        <v>20</v>
      </c>
      <c r="D45" s="67" t="s">
        <v>20</v>
      </c>
      <c r="E45" s="67" t="s">
        <v>20</v>
      </c>
      <c r="F45" s="67" t="s">
        <v>20</v>
      </c>
      <c r="G45" s="67" t="s">
        <v>20</v>
      </c>
      <c r="H45" s="67" t="s">
        <v>20</v>
      </c>
      <c r="I45" s="67" t="s">
        <v>20</v>
      </c>
      <c r="J45" s="67" t="s">
        <v>20</v>
      </c>
      <c r="K45" s="67" t="s">
        <v>20</v>
      </c>
      <c r="L45" s="67">
        <v>-3.5999999999999997E-2</v>
      </c>
      <c r="M45" s="67">
        <v>0.111</v>
      </c>
      <c r="N45" s="67">
        <v>5.5330000000000004</v>
      </c>
      <c r="O45" s="31">
        <v>9.766</v>
      </c>
      <c r="P45" s="30"/>
      <c r="Q45" s="68"/>
      <c r="R45" s="69"/>
    </row>
    <row r="46" spans="1:18" x14ac:dyDescent="0.25">
      <c r="A46" s="27" t="s">
        <v>40</v>
      </c>
      <c r="B46" s="75"/>
      <c r="C46" s="70"/>
      <c r="D46" s="70"/>
      <c r="E46" s="70"/>
      <c r="F46" s="70"/>
      <c r="G46" s="70"/>
      <c r="H46" s="70"/>
      <c r="I46" s="70"/>
      <c r="J46" s="70"/>
      <c r="K46" s="70"/>
      <c r="L46" s="70">
        <v>1E-3</v>
      </c>
      <c r="M46" s="70">
        <v>1E-3</v>
      </c>
      <c r="N46" s="70">
        <v>-8.9999999999999993E-3</v>
      </c>
      <c r="O46" s="45">
        <v>-2.9000000000000001E-2</v>
      </c>
      <c r="P46" s="30"/>
      <c r="Q46" s="68"/>
      <c r="R46" s="69"/>
    </row>
    <row r="47" spans="1:18" x14ac:dyDescent="0.25">
      <c r="A47" s="28" t="s">
        <v>53</v>
      </c>
      <c r="B47" s="75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67">
        <v>0.69899999999999995</v>
      </c>
      <c r="N47" s="67">
        <v>-5.4660000000000002</v>
      </c>
      <c r="O47" s="31">
        <v>3.145</v>
      </c>
      <c r="P47" s="31">
        <v>4.21</v>
      </c>
      <c r="Q47" s="68"/>
      <c r="R47" s="69"/>
    </row>
    <row r="48" spans="1:18" x14ac:dyDescent="0.25">
      <c r="A48" s="29" t="s">
        <v>40</v>
      </c>
      <c r="B48" s="75"/>
      <c r="C48" s="70"/>
      <c r="D48" s="70"/>
      <c r="E48" s="70"/>
      <c r="F48" s="70"/>
      <c r="G48" s="70"/>
      <c r="H48" s="70"/>
      <c r="I48" s="70"/>
      <c r="J48" s="70"/>
      <c r="K48" s="70"/>
      <c r="L48" s="68"/>
      <c r="M48" s="70">
        <v>0</v>
      </c>
      <c r="N48" s="70">
        <v>0</v>
      </c>
      <c r="O48" s="45">
        <v>0</v>
      </c>
      <c r="P48" s="45">
        <v>0</v>
      </c>
      <c r="Q48" s="68"/>
      <c r="R48" s="69"/>
    </row>
    <row r="49" spans="1:23" x14ac:dyDescent="0.25">
      <c r="A49" s="28" t="s">
        <v>54</v>
      </c>
      <c r="B49" s="75"/>
      <c r="C49" s="70"/>
      <c r="D49" s="70"/>
      <c r="E49" s="70"/>
      <c r="F49" s="70"/>
      <c r="G49" s="70"/>
      <c r="H49" s="70"/>
      <c r="I49" s="70"/>
      <c r="J49" s="70"/>
      <c r="K49" s="70"/>
      <c r="L49" s="68"/>
      <c r="M49" s="71">
        <v>0</v>
      </c>
      <c r="N49" s="71">
        <v>0</v>
      </c>
      <c r="O49" s="46">
        <v>0</v>
      </c>
      <c r="P49" s="46">
        <v>0</v>
      </c>
      <c r="Q49" s="68"/>
      <c r="R49" s="69"/>
    </row>
    <row r="50" spans="1:23" x14ac:dyDescent="0.25">
      <c r="A50" s="29" t="s">
        <v>40</v>
      </c>
      <c r="B50" s="75"/>
      <c r="C50" s="70"/>
      <c r="D50" s="70"/>
      <c r="E50" s="70"/>
      <c r="F50" s="70"/>
      <c r="G50" s="70"/>
      <c r="H50" s="70"/>
      <c r="I50" s="70"/>
      <c r="J50" s="70"/>
      <c r="K50" s="70"/>
      <c r="L50" s="68"/>
      <c r="M50" s="70">
        <v>0</v>
      </c>
      <c r="N50" s="70">
        <v>0</v>
      </c>
      <c r="O50" s="45">
        <v>0</v>
      </c>
      <c r="P50" s="45">
        <v>0</v>
      </c>
      <c r="Q50" s="68"/>
      <c r="R50" s="69"/>
    </row>
    <row r="51" spans="1:23" x14ac:dyDescent="0.25">
      <c r="A51" s="28" t="s">
        <v>55</v>
      </c>
      <c r="B51" s="75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1">
        <v>-7.0000000000000007E-2</v>
      </c>
      <c r="N51" s="71">
        <v>-1.9179999999999999</v>
      </c>
      <c r="O51" s="46">
        <v>-4.5540000000000003</v>
      </c>
      <c r="P51" s="46">
        <v>-7.8140000000000001</v>
      </c>
      <c r="Q51" s="68"/>
      <c r="R51" s="69"/>
    </row>
    <row r="52" spans="1:23" x14ac:dyDescent="0.25">
      <c r="A52" s="29" t="s">
        <v>68</v>
      </c>
      <c r="B52" s="75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>
        <v>-9.1999999999999998E-2</v>
      </c>
      <c r="N52" s="70">
        <v>-0.152</v>
      </c>
      <c r="O52" s="45">
        <v>-0.23200000000000001</v>
      </c>
      <c r="P52" s="45">
        <v>-0.30299999999999999</v>
      </c>
      <c r="Q52" s="45"/>
      <c r="R52" s="69"/>
    </row>
    <row r="53" spans="1:23" x14ac:dyDescent="0.25">
      <c r="A53" s="28" t="s">
        <v>56</v>
      </c>
      <c r="B53" s="75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1">
        <v>1E-3</v>
      </c>
      <c r="N53" s="71">
        <v>0.72</v>
      </c>
      <c r="O53" s="46">
        <v>2.032</v>
      </c>
      <c r="P53" s="46">
        <v>2.762</v>
      </c>
      <c r="Q53" s="68"/>
      <c r="R53" s="69"/>
    </row>
    <row r="54" spans="1:23" x14ac:dyDescent="0.25">
      <c r="A54" s="29" t="s">
        <v>40</v>
      </c>
      <c r="B54" s="75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>
        <v>2E-3</v>
      </c>
      <c r="N54" s="70">
        <v>-4.0000000000000001E-3</v>
      </c>
      <c r="O54" s="45">
        <v>-8.9999999999999993E-3</v>
      </c>
      <c r="P54" s="45">
        <v>-2.3E-2</v>
      </c>
      <c r="Q54" s="68"/>
      <c r="R54" s="69"/>
    </row>
    <row r="55" spans="1:23" x14ac:dyDescent="0.25">
      <c r="A55" s="28" t="s">
        <v>57</v>
      </c>
      <c r="B55" s="75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67">
        <v>-0.45800000000000002</v>
      </c>
      <c r="O55" s="67">
        <v>-0.54500000000000004</v>
      </c>
      <c r="P55" s="67">
        <v>-0.312</v>
      </c>
      <c r="Q55" s="31">
        <v>-0.44700000000000001</v>
      </c>
      <c r="R55" s="69"/>
    </row>
    <row r="56" spans="1:23" x14ac:dyDescent="0.25">
      <c r="A56" s="29" t="s">
        <v>40</v>
      </c>
      <c r="B56" s="75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>
        <v>7.0000000000000001E-3</v>
      </c>
      <c r="O56" s="70">
        <v>1E-3</v>
      </c>
      <c r="P56" s="70">
        <v>1E-3</v>
      </c>
      <c r="Q56" s="45">
        <v>1E-3</v>
      </c>
      <c r="R56" s="69"/>
    </row>
    <row r="57" spans="1:23" x14ac:dyDescent="0.25">
      <c r="A57" s="28" t="s">
        <v>58</v>
      </c>
      <c r="B57" s="75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67">
        <v>4.4999999999999998E-2</v>
      </c>
      <c r="O57" s="67">
        <v>-0.16200000000000001</v>
      </c>
      <c r="P57" s="67">
        <v>3.9E-2</v>
      </c>
      <c r="Q57" s="31">
        <v>0.46300000000000002</v>
      </c>
      <c r="R57" s="69"/>
    </row>
    <row r="58" spans="1:23" x14ac:dyDescent="0.25">
      <c r="A58" s="29" t="s">
        <v>40</v>
      </c>
      <c r="B58" s="75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>
        <v>0</v>
      </c>
      <c r="O58" s="70">
        <v>0</v>
      </c>
      <c r="P58" s="70">
        <v>-0.49399999999999999</v>
      </c>
      <c r="Q58" s="70">
        <v>-0.76300000000000001</v>
      </c>
      <c r="R58" s="69"/>
    </row>
    <row r="59" spans="1:23" x14ac:dyDescent="0.25">
      <c r="A59" s="28" t="s">
        <v>59</v>
      </c>
      <c r="B59" s="75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67">
        <v>-0.99099999999999999</v>
      </c>
      <c r="P59" s="67">
        <v>-0.49199999999999999</v>
      </c>
      <c r="Q59" s="67">
        <v>-0.86</v>
      </c>
      <c r="R59" s="28">
        <v>-0.69599999999999995</v>
      </c>
    </row>
    <row r="60" spans="1:23" x14ac:dyDescent="0.25">
      <c r="A60" s="29" t="s">
        <v>40</v>
      </c>
      <c r="B60" s="75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>
        <v>-2E-3</v>
      </c>
      <c r="P60" s="70">
        <v>-1.0999999999999999E-2</v>
      </c>
      <c r="Q60" s="70">
        <v>-1.4E-2</v>
      </c>
      <c r="R60" s="72">
        <v>-1.4E-2</v>
      </c>
    </row>
    <row r="61" spans="1:23" s="17" customFormat="1" x14ac:dyDescent="0.25">
      <c r="A61" s="33" t="s">
        <v>60</v>
      </c>
      <c r="B61" s="76">
        <f t="shared" ref="B61:Q61" si="0">SUM(B3:B60)</f>
        <v>0.51700000000000002</v>
      </c>
      <c r="C61" s="35">
        <f t="shared" si="0"/>
        <v>-4.3230000000000004</v>
      </c>
      <c r="D61" s="35">
        <f t="shared" si="0"/>
        <v>-3.9690000000000003</v>
      </c>
      <c r="E61" s="35">
        <f t="shared" si="0"/>
        <v>-10.146999999999998</v>
      </c>
      <c r="F61" s="35">
        <f t="shared" si="0"/>
        <v>-19.512</v>
      </c>
      <c r="G61" s="35">
        <f t="shared" si="0"/>
        <v>-25.999999999999996</v>
      </c>
      <c r="H61" s="35">
        <f t="shared" si="0"/>
        <v>-25.902000000000001</v>
      </c>
      <c r="I61" s="35">
        <f t="shared" si="0"/>
        <v>-17.822000000000003</v>
      </c>
      <c r="J61" s="35">
        <f t="shared" si="0"/>
        <v>-6.5599999999999969</v>
      </c>
      <c r="K61" s="35">
        <f t="shared" si="0"/>
        <v>2.9781000000000009</v>
      </c>
      <c r="L61" s="35">
        <f t="shared" si="0"/>
        <v>6.9684000000000008</v>
      </c>
      <c r="M61" s="35">
        <f t="shared" si="0"/>
        <v>15.407899999999998</v>
      </c>
      <c r="N61" s="35">
        <f t="shared" si="0"/>
        <v>15.375299999999999</v>
      </c>
      <c r="O61" s="35">
        <f t="shared" si="0"/>
        <v>10.844999999999999</v>
      </c>
      <c r="P61" s="35">
        <f t="shared" si="0"/>
        <v>-2.4370000000000003</v>
      </c>
      <c r="Q61" s="35">
        <f t="shared" si="0"/>
        <v>-1.6199999999999999</v>
      </c>
      <c r="R61" s="73">
        <f>SUM(R3:R60)</f>
        <v>-0.71</v>
      </c>
      <c r="S61" s="77">
        <f>SUM(B61:R61)</f>
        <v>-66.910300000000007</v>
      </c>
      <c r="U61" s="12"/>
      <c r="V61" s="51"/>
      <c r="W61" s="51"/>
    </row>
    <row r="62" spans="1:23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N62" s="3"/>
      <c r="O62" s="3"/>
      <c r="P62" s="3"/>
      <c r="R62" s="1"/>
      <c r="U62" s="1"/>
      <c r="V62" s="13"/>
    </row>
    <row r="63" spans="1:23" x14ac:dyDescent="0.25">
      <c r="A63" s="30" t="s">
        <v>64</v>
      </c>
      <c r="B63" s="31"/>
      <c r="C63" s="31"/>
      <c r="D63" s="32"/>
      <c r="E63" s="31"/>
      <c r="F63" s="31"/>
      <c r="G63" s="31"/>
      <c r="H63" s="31"/>
      <c r="I63" s="31"/>
      <c r="J63" s="31"/>
      <c r="K63" s="31"/>
      <c r="L63" s="31"/>
      <c r="M63" s="30"/>
      <c r="N63" s="30"/>
      <c r="O63" s="57" t="s">
        <v>81</v>
      </c>
      <c r="P63" s="58">
        <f>SUM(B61:R61)</f>
        <v>-66.910300000000007</v>
      </c>
      <c r="Q63" s="30"/>
      <c r="R63" s="30"/>
    </row>
    <row r="64" spans="1:23" x14ac:dyDescent="0.25">
      <c r="A64" t="s">
        <v>66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57" t="s">
        <v>82</v>
      </c>
      <c r="P64" s="58">
        <f>SUM(ABS(B61),ABS(C61),ABS(D61),ABS(E61),ABS(F61),ABS(G61),ABS(H61),ABS(I61),ABS(J61),ABS(K61),ABS(L61),ABS(M61),ABS(N61),ABS(O61),ABS(P61),ABS(Q61),ABS(R61))</f>
        <v>171.09370000000004</v>
      </c>
      <c r="Q64" s="22"/>
      <c r="R64" s="22"/>
    </row>
    <row r="65" spans="1:18" x14ac:dyDescent="0.25">
      <c r="A65" t="s">
        <v>67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60"/>
      <c r="Q65" s="36"/>
      <c r="R65" s="36"/>
    </row>
    <row r="66" spans="1:18" x14ac:dyDescent="0.25">
      <c r="A66" s="30" t="s">
        <v>65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N66" s="3"/>
      <c r="O66" s="57" t="s">
        <v>72</v>
      </c>
      <c r="P66" s="58">
        <f>P63+'Revenue - parameters'!O62</f>
        <v>-123.67710000000001</v>
      </c>
    </row>
    <row r="67" spans="1:18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N67" s="3"/>
      <c r="O67" s="57" t="s">
        <v>73</v>
      </c>
      <c r="P67" s="58">
        <f>P64+'Revenue - parameters'!O63</f>
        <v>682.29469999999992</v>
      </c>
    </row>
    <row r="68" spans="1:18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N68" s="3"/>
      <c r="O68" s="3"/>
      <c r="P68" s="3"/>
    </row>
    <row r="69" spans="1:18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N69" s="3"/>
      <c r="O69" s="3"/>
      <c r="P69" s="3"/>
    </row>
    <row r="70" spans="1:18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N70" s="3"/>
      <c r="O70" s="3"/>
      <c r="P70" s="3"/>
    </row>
    <row r="71" spans="1:18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N71" s="3"/>
      <c r="O71" s="3"/>
      <c r="P71" s="3"/>
    </row>
    <row r="72" spans="1:18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N72" s="3"/>
      <c r="O72" s="3"/>
      <c r="P72" s="3"/>
    </row>
    <row r="73" spans="1:18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N73" s="3"/>
      <c r="O73" s="3"/>
      <c r="P73" s="3"/>
    </row>
    <row r="74" spans="1:18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N74" s="3"/>
      <c r="O74" s="3"/>
      <c r="P74" s="3"/>
    </row>
    <row r="75" spans="1:18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N75" s="3"/>
      <c r="O75" s="3"/>
      <c r="P75" s="3"/>
    </row>
    <row r="76" spans="1:18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N76" s="3"/>
      <c r="O76" s="3"/>
      <c r="P76" s="3"/>
    </row>
    <row r="77" spans="1:18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N77" s="3"/>
      <c r="O77" s="3"/>
      <c r="P77" s="3"/>
    </row>
    <row r="78" spans="1:18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N78" s="3"/>
      <c r="O78" s="3"/>
      <c r="P78" s="3"/>
    </row>
    <row r="79" spans="1:18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N79" s="3"/>
      <c r="O79" s="3"/>
      <c r="P79" s="3"/>
    </row>
    <row r="80" spans="1:18" x14ac:dyDescent="0.25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N80" s="3"/>
      <c r="O80" s="3"/>
      <c r="P80" s="3"/>
    </row>
    <row r="81" spans="1:16" x14ac:dyDescent="0.2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N81" s="3"/>
      <c r="O81" s="3"/>
      <c r="P81" s="3"/>
    </row>
    <row r="82" spans="1:16" x14ac:dyDescent="0.2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N82" s="3"/>
      <c r="O82" s="3"/>
      <c r="P82" s="3"/>
    </row>
    <row r="83" spans="1:16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N83" s="3"/>
      <c r="O83" s="3"/>
      <c r="P83" s="3"/>
    </row>
    <row r="84" spans="1:16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N84" s="3"/>
      <c r="O84" s="3"/>
      <c r="P84" s="3"/>
    </row>
    <row r="85" spans="1:16" x14ac:dyDescent="0.25">
      <c r="A85" s="15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N85" s="3"/>
      <c r="O85" s="3"/>
      <c r="P85" s="3"/>
    </row>
    <row r="86" spans="1:16" x14ac:dyDescent="0.25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N86" s="3"/>
      <c r="O86" s="3"/>
      <c r="P86" s="3"/>
    </row>
    <row r="87" spans="1:16" x14ac:dyDescent="0.25">
      <c r="A87" s="16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N87" s="3"/>
      <c r="O87" s="3"/>
      <c r="P87" s="3"/>
    </row>
    <row r="88" spans="1:16" x14ac:dyDescent="0.25">
      <c r="A88" s="16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N88" s="3"/>
      <c r="O88" s="3"/>
      <c r="P88" s="3"/>
    </row>
    <row r="89" spans="1:16" x14ac:dyDescent="0.25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N89" s="3"/>
      <c r="O89" s="3"/>
      <c r="P89" s="3"/>
    </row>
    <row r="90" spans="1:16" x14ac:dyDescent="0.25">
      <c r="A90" s="16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N90" s="3"/>
      <c r="O90" s="3"/>
      <c r="P90" s="3"/>
    </row>
    <row r="91" spans="1:16" x14ac:dyDescent="0.25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N91" s="3"/>
      <c r="O91" s="3"/>
      <c r="P91" s="3"/>
    </row>
    <row r="92" spans="1:16" x14ac:dyDescent="0.25">
      <c r="A92" s="16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N92" s="3"/>
      <c r="O92" s="3"/>
      <c r="P92" s="3"/>
    </row>
    <row r="93" spans="1:16" x14ac:dyDescent="0.25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N93" s="3"/>
      <c r="O93" s="3"/>
      <c r="P93" s="3"/>
    </row>
    <row r="94" spans="1:16" x14ac:dyDescent="0.25">
      <c r="A94" s="16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</row>
    <row r="95" spans="1:16" x14ac:dyDescent="0.25">
      <c r="A95" s="16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</row>
    <row r="96" spans="1:16" x14ac:dyDescent="0.25">
      <c r="A96" s="16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</row>
    <row r="97" spans="1:16" x14ac:dyDescent="0.25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3"/>
      <c r="O97" s="3"/>
      <c r="P97" s="3"/>
    </row>
    <row r="98" spans="1:16" x14ac:dyDescent="0.25">
      <c r="A98" s="16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</row>
    <row r="99" spans="1:16" x14ac:dyDescent="0.25">
      <c r="A99" s="4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3"/>
      <c r="O99" s="3"/>
      <c r="P99" s="3"/>
    </row>
    <row r="100" spans="1:16" x14ac:dyDescent="0.25">
      <c r="A100" s="16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3"/>
      <c r="P100" s="3"/>
    </row>
    <row r="101" spans="1:16" x14ac:dyDescent="0.25">
      <c r="A101" s="4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3"/>
      <c r="P101" s="3"/>
    </row>
    <row r="102" spans="1:16" x14ac:dyDescent="0.25">
      <c r="A102" s="16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3"/>
      <c r="P102" s="3"/>
    </row>
    <row r="103" spans="1:16" x14ac:dyDescent="0.25">
      <c r="A103" s="4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3"/>
      <c r="P103" s="3"/>
    </row>
    <row r="104" spans="1:16" x14ac:dyDescent="0.25">
      <c r="A104" s="16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6"/>
      <c r="P104" s="3"/>
    </row>
    <row r="105" spans="1:16" x14ac:dyDescent="0.25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7"/>
      <c r="P105" s="3"/>
    </row>
    <row r="106" spans="1:16" x14ac:dyDescent="0.25">
      <c r="A106" s="16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6"/>
      <c r="P106" s="3"/>
    </row>
    <row r="107" spans="1:16" x14ac:dyDescent="0.25">
      <c r="A107" s="4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7"/>
      <c r="P107" s="3"/>
    </row>
    <row r="108" spans="1:16" x14ac:dyDescent="0.25">
      <c r="A108" s="6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2"/>
      <c r="N108" s="2"/>
      <c r="O108" s="6"/>
      <c r="P108" s="6"/>
    </row>
    <row r="109" spans="1:16" x14ac:dyDescent="0.25">
      <c r="A109" s="6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2"/>
      <c r="N109" s="2"/>
      <c r="O109" s="6"/>
      <c r="P109" s="6"/>
    </row>
    <row r="110" spans="1:16" x14ac:dyDescent="0.25">
      <c r="A110" s="6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2"/>
      <c r="N110" s="2"/>
      <c r="O110" s="6"/>
      <c r="P110" s="6"/>
    </row>
    <row r="111" spans="1:16" x14ac:dyDescent="0.25">
      <c r="A111" s="8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7"/>
      <c r="P111" s="7"/>
    </row>
    <row r="112" spans="1:16" x14ac:dyDescent="0.25">
      <c r="A112" s="6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2"/>
      <c r="N112" s="2"/>
      <c r="O112" s="6"/>
      <c r="P112" s="6"/>
    </row>
    <row r="113" spans="1:22" x14ac:dyDescent="0.25">
      <c r="A113" s="8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7"/>
      <c r="P113" s="7"/>
    </row>
    <row r="114" spans="1:22" x14ac:dyDescent="0.25">
      <c r="A114" s="6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9"/>
      <c r="O114" s="10"/>
      <c r="P114" s="10"/>
      <c r="Q114" s="10"/>
    </row>
    <row r="115" spans="1:22" x14ac:dyDescent="0.25">
      <c r="A115" s="8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1:22" x14ac:dyDescent="0.25">
      <c r="A116" s="6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9"/>
      <c r="O116" s="10"/>
      <c r="P116" s="10"/>
      <c r="Q116" s="10"/>
    </row>
    <row r="117" spans="1:22" x14ac:dyDescent="0.25">
      <c r="A117" s="8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1:22" x14ac:dyDescent="0.25">
      <c r="A118" s="6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9"/>
      <c r="P118" s="10"/>
      <c r="Q118" s="10"/>
      <c r="R118" s="10"/>
    </row>
    <row r="119" spans="1:22" x14ac:dyDescent="0.25">
      <c r="A119" s="8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1:22" x14ac:dyDescent="0.25">
      <c r="A120" s="8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7"/>
      <c r="P120" s="7"/>
    </row>
    <row r="121" spans="1:22" x14ac:dyDescent="0.25">
      <c r="A121" s="8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7"/>
      <c r="P121" s="7"/>
    </row>
    <row r="122" spans="1:22" x14ac:dyDescent="0.25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7"/>
      <c r="P122" s="7"/>
      <c r="V122" s="17"/>
    </row>
    <row r="123" spans="1:22" x14ac:dyDescent="0.25">
      <c r="A123" s="11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U123" s="12"/>
      <c r="V123" s="1"/>
    </row>
    <row r="124" spans="1:22" x14ac:dyDescent="0.25">
      <c r="O124" s="3"/>
      <c r="P124" s="3"/>
      <c r="V124" s="19"/>
    </row>
    <row r="125" spans="1:22" x14ac:dyDescent="0.25">
      <c r="D125" s="14"/>
      <c r="E125" s="2"/>
      <c r="I125" s="2"/>
      <c r="J125" s="2"/>
      <c r="L125" s="2"/>
      <c r="M125" s="20"/>
      <c r="N125" s="12"/>
      <c r="O125" s="6"/>
      <c r="P125" s="6"/>
      <c r="R125" s="2"/>
      <c r="S125" s="2"/>
    </row>
    <row r="126" spans="1:22" x14ac:dyDescent="0.25">
      <c r="D126" s="14"/>
      <c r="E126" s="21"/>
    </row>
  </sheetData>
  <mergeCells count="1">
    <mergeCell ref="B2:R2"/>
  </mergeCells>
  <pageMargins left="0.25" right="0.25" top="0.75" bottom="0.75" header="0.3" footer="0.3"/>
  <pageSetup paperSize="8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6"/>
  <sheetViews>
    <sheetView zoomScale="85" zoomScaleNormal="85" workbookViewId="0">
      <selection activeCell="A50" sqref="A50:XFD50"/>
    </sheetView>
  </sheetViews>
  <sheetFormatPr defaultRowHeight="15" x14ac:dyDescent="0.25"/>
  <cols>
    <col min="1" max="1" width="49.42578125" customWidth="1"/>
    <col min="2" max="12" width="8.5703125" customWidth="1"/>
    <col min="21" max="21" width="15.7109375" customWidth="1"/>
    <col min="22" max="22" width="11.42578125" customWidth="1"/>
  </cols>
  <sheetData>
    <row r="1" spans="1:19" x14ac:dyDescent="0.25">
      <c r="A1" s="83" t="s">
        <v>61</v>
      </c>
      <c r="B1" s="61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62" t="s">
        <v>17</v>
      </c>
      <c r="S1" s="59" t="s">
        <v>63</v>
      </c>
    </row>
    <row r="2" spans="1:19" x14ac:dyDescent="0.25">
      <c r="A2" s="25"/>
      <c r="B2" s="88" t="s">
        <v>18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  <c r="S2" s="82" t="s">
        <v>18</v>
      </c>
    </row>
    <row r="3" spans="1:19" x14ac:dyDescent="0.25">
      <c r="A3" s="1" t="s">
        <v>19</v>
      </c>
      <c r="B3" s="74">
        <v>3.0190000000000001</v>
      </c>
      <c r="C3" s="67" t="s">
        <v>20</v>
      </c>
      <c r="D3" s="67" t="s">
        <v>20</v>
      </c>
      <c r="E3" s="67" t="s">
        <v>20</v>
      </c>
      <c r="F3" s="67" t="s">
        <v>20</v>
      </c>
      <c r="G3" s="67" t="s">
        <v>20</v>
      </c>
      <c r="H3" s="67" t="s">
        <v>20</v>
      </c>
      <c r="I3" s="67" t="s">
        <v>20</v>
      </c>
      <c r="J3" s="67" t="s">
        <v>20</v>
      </c>
      <c r="K3" s="67" t="s">
        <v>20</v>
      </c>
      <c r="L3" s="67" t="s">
        <v>20</v>
      </c>
      <c r="M3" s="68"/>
      <c r="N3" s="30"/>
      <c r="O3" s="30"/>
      <c r="P3" s="30"/>
      <c r="Q3" s="68"/>
      <c r="R3" s="69"/>
    </row>
    <row r="4" spans="1:19" x14ac:dyDescent="0.25">
      <c r="A4" s="1" t="s">
        <v>21</v>
      </c>
      <c r="B4" s="74">
        <v>3.177</v>
      </c>
      <c r="C4" s="67" t="s">
        <v>20</v>
      </c>
      <c r="D4" s="67" t="s">
        <v>20</v>
      </c>
      <c r="E4" s="67" t="s">
        <v>20</v>
      </c>
      <c r="F4" s="67" t="s">
        <v>20</v>
      </c>
      <c r="G4" s="67" t="s">
        <v>20</v>
      </c>
      <c r="H4" s="67" t="s">
        <v>20</v>
      </c>
      <c r="I4" s="67" t="s">
        <v>20</v>
      </c>
      <c r="J4" s="67" t="s">
        <v>20</v>
      </c>
      <c r="K4" s="67" t="s">
        <v>20</v>
      </c>
      <c r="L4" s="67" t="s">
        <v>20</v>
      </c>
      <c r="M4" s="68"/>
      <c r="N4" s="30"/>
      <c r="O4" s="30"/>
      <c r="P4" s="30"/>
      <c r="Q4" s="68"/>
      <c r="R4" s="69"/>
    </row>
    <row r="5" spans="1:19" x14ac:dyDescent="0.25">
      <c r="A5" s="1" t="s">
        <v>22</v>
      </c>
      <c r="B5" s="74">
        <v>1.512</v>
      </c>
      <c r="C5" s="67">
        <v>1.54</v>
      </c>
      <c r="D5" s="67" t="s">
        <v>20</v>
      </c>
      <c r="E5" s="67" t="s">
        <v>20</v>
      </c>
      <c r="F5" s="67" t="s">
        <v>20</v>
      </c>
      <c r="G5" s="67" t="s">
        <v>20</v>
      </c>
      <c r="H5" s="67" t="s">
        <v>20</v>
      </c>
      <c r="I5" s="67" t="s">
        <v>20</v>
      </c>
      <c r="J5" s="67" t="s">
        <v>20</v>
      </c>
      <c r="K5" s="67" t="s">
        <v>20</v>
      </c>
      <c r="L5" s="67" t="s">
        <v>20</v>
      </c>
      <c r="M5" s="68"/>
      <c r="N5" s="30"/>
      <c r="O5" s="30"/>
      <c r="P5" s="30"/>
      <c r="Q5" s="68"/>
      <c r="R5" s="69"/>
    </row>
    <row r="6" spans="1:19" x14ac:dyDescent="0.25">
      <c r="A6" s="1" t="s">
        <v>23</v>
      </c>
      <c r="B6" s="74">
        <v>-2.9220000000000002</v>
      </c>
      <c r="C6" s="67">
        <v>-3.956</v>
      </c>
      <c r="D6" s="67" t="s">
        <v>20</v>
      </c>
      <c r="E6" s="67" t="s">
        <v>20</v>
      </c>
      <c r="F6" s="67" t="s">
        <v>20</v>
      </c>
      <c r="G6" s="67" t="s">
        <v>20</v>
      </c>
      <c r="H6" s="67" t="s">
        <v>20</v>
      </c>
      <c r="I6" s="67" t="s">
        <v>20</v>
      </c>
      <c r="J6" s="67" t="s">
        <v>20</v>
      </c>
      <c r="K6" s="67" t="s">
        <v>20</v>
      </c>
      <c r="L6" s="67" t="s">
        <v>20</v>
      </c>
      <c r="M6" s="68"/>
      <c r="N6" s="30"/>
      <c r="O6" s="30"/>
      <c r="P6" s="30"/>
      <c r="Q6" s="68"/>
      <c r="R6" s="69"/>
    </row>
    <row r="7" spans="1:19" x14ac:dyDescent="0.25">
      <c r="A7" s="1" t="s">
        <v>24</v>
      </c>
      <c r="B7" s="74">
        <v>1.421</v>
      </c>
      <c r="C7" s="67">
        <v>0.46800000000000003</v>
      </c>
      <c r="D7" s="67">
        <v>-0.113</v>
      </c>
      <c r="E7" s="67" t="s">
        <v>20</v>
      </c>
      <c r="F7" s="67" t="s">
        <v>20</v>
      </c>
      <c r="G7" s="67" t="s">
        <v>20</v>
      </c>
      <c r="H7" s="67" t="s">
        <v>20</v>
      </c>
      <c r="I7" s="67" t="s">
        <v>20</v>
      </c>
      <c r="J7" s="67" t="s">
        <v>20</v>
      </c>
      <c r="K7" s="67" t="s">
        <v>20</v>
      </c>
      <c r="L7" s="67" t="s">
        <v>20</v>
      </c>
      <c r="M7" s="68"/>
      <c r="N7" s="30"/>
      <c r="O7" s="30"/>
      <c r="P7" s="30"/>
      <c r="Q7" s="68"/>
      <c r="R7" s="69"/>
    </row>
    <row r="8" spans="1:19" x14ac:dyDescent="0.25">
      <c r="A8" s="1" t="s">
        <v>25</v>
      </c>
      <c r="B8" s="74">
        <v>2.8780000000000001</v>
      </c>
      <c r="C8" s="67">
        <v>3.0369999999999999</v>
      </c>
      <c r="D8" s="67">
        <v>3.3919999999999999</v>
      </c>
      <c r="E8" s="67" t="s">
        <v>20</v>
      </c>
      <c r="F8" s="67" t="s">
        <v>20</v>
      </c>
      <c r="G8" s="67" t="s">
        <v>20</v>
      </c>
      <c r="H8" s="67" t="s">
        <v>20</v>
      </c>
      <c r="I8" s="67" t="s">
        <v>20</v>
      </c>
      <c r="J8" s="67" t="s">
        <v>20</v>
      </c>
      <c r="K8" s="67" t="s">
        <v>20</v>
      </c>
      <c r="L8" s="67" t="s">
        <v>20</v>
      </c>
      <c r="M8" s="68"/>
      <c r="N8" s="30"/>
      <c r="O8" s="30"/>
      <c r="P8" s="30"/>
      <c r="Q8" s="68"/>
      <c r="R8" s="69"/>
    </row>
    <row r="9" spans="1:19" x14ac:dyDescent="0.25">
      <c r="A9" s="1" t="s">
        <v>26</v>
      </c>
      <c r="B9" s="74">
        <v>-0.11600000000000001</v>
      </c>
      <c r="C9" s="67">
        <v>0.35</v>
      </c>
      <c r="D9" s="67">
        <v>-0.79100000000000004</v>
      </c>
      <c r="E9" s="67">
        <v>-1.4850000000000001</v>
      </c>
      <c r="F9" s="67" t="s">
        <v>20</v>
      </c>
      <c r="G9" s="67" t="s">
        <v>20</v>
      </c>
      <c r="H9" s="67" t="s">
        <v>20</v>
      </c>
      <c r="I9" s="67" t="s">
        <v>20</v>
      </c>
      <c r="J9" s="67" t="s">
        <v>20</v>
      </c>
      <c r="K9" s="67" t="s">
        <v>20</v>
      </c>
      <c r="L9" s="67" t="s">
        <v>20</v>
      </c>
      <c r="M9" s="68"/>
      <c r="N9" s="30"/>
      <c r="O9" s="30"/>
      <c r="P9" s="30"/>
      <c r="Q9" s="68"/>
      <c r="R9" s="69"/>
    </row>
    <row r="10" spans="1:19" x14ac:dyDescent="0.25">
      <c r="A10" s="1" t="s">
        <v>27</v>
      </c>
      <c r="B10" s="74">
        <v>2.2349999999999999</v>
      </c>
      <c r="C10" s="67">
        <v>0.73099999999999998</v>
      </c>
      <c r="D10" s="67">
        <v>-0.97199999999999998</v>
      </c>
      <c r="E10" s="67">
        <v>-1.0920000000000001</v>
      </c>
      <c r="F10" s="67" t="s">
        <v>20</v>
      </c>
      <c r="G10" s="67" t="s">
        <v>20</v>
      </c>
      <c r="H10" s="67" t="s">
        <v>20</v>
      </c>
      <c r="I10" s="67" t="s">
        <v>20</v>
      </c>
      <c r="J10" s="67" t="s">
        <v>20</v>
      </c>
      <c r="K10" s="67" t="s">
        <v>20</v>
      </c>
      <c r="L10" s="67" t="s">
        <v>20</v>
      </c>
      <c r="M10" s="68"/>
      <c r="N10" s="30"/>
      <c r="O10" s="30"/>
      <c r="P10" s="30"/>
      <c r="Q10" s="68"/>
      <c r="R10" s="69"/>
    </row>
    <row r="11" spans="1:19" x14ac:dyDescent="0.25">
      <c r="A11" s="1" t="s">
        <v>28</v>
      </c>
      <c r="B11" s="74" t="s">
        <v>20</v>
      </c>
      <c r="C11" s="67">
        <v>4.343</v>
      </c>
      <c r="D11" s="67">
        <v>3.7679999999999998</v>
      </c>
      <c r="E11" s="67">
        <v>5.1029999999999998</v>
      </c>
      <c r="F11" s="67">
        <v>5.5860000000000003</v>
      </c>
      <c r="G11" s="67" t="s">
        <v>20</v>
      </c>
      <c r="H11" s="67" t="s">
        <v>20</v>
      </c>
      <c r="I11" s="67" t="s">
        <v>20</v>
      </c>
      <c r="J11" s="67" t="s">
        <v>20</v>
      </c>
      <c r="K11" s="67" t="s">
        <v>20</v>
      </c>
      <c r="L11" s="67" t="s">
        <v>20</v>
      </c>
      <c r="M11" s="68"/>
      <c r="N11" s="30"/>
      <c r="O11" s="30"/>
      <c r="P11" s="30"/>
      <c r="Q11" s="68"/>
      <c r="R11" s="69"/>
    </row>
    <row r="12" spans="1:19" x14ac:dyDescent="0.25">
      <c r="A12" s="1" t="s">
        <v>29</v>
      </c>
      <c r="B12" s="74" t="s">
        <v>20</v>
      </c>
      <c r="C12" s="67">
        <v>3.5419999999999998</v>
      </c>
      <c r="D12" s="67">
        <v>6.133</v>
      </c>
      <c r="E12" s="67">
        <v>5.7119999999999997</v>
      </c>
      <c r="F12" s="67">
        <v>6.3209999999999997</v>
      </c>
      <c r="G12" s="67" t="s">
        <v>20</v>
      </c>
      <c r="H12" s="67" t="s">
        <v>20</v>
      </c>
      <c r="I12" s="67" t="s">
        <v>20</v>
      </c>
      <c r="J12" s="67" t="s">
        <v>20</v>
      </c>
      <c r="K12" s="67" t="s">
        <v>20</v>
      </c>
      <c r="L12" s="67" t="s">
        <v>20</v>
      </c>
      <c r="M12" s="68"/>
      <c r="N12" s="30"/>
      <c r="O12" s="30"/>
      <c r="P12" s="30"/>
      <c r="Q12" s="68"/>
      <c r="R12" s="69"/>
    </row>
    <row r="13" spans="1:19" x14ac:dyDescent="0.25">
      <c r="A13" s="1" t="s">
        <v>30</v>
      </c>
      <c r="B13" s="74" t="s">
        <v>20</v>
      </c>
      <c r="C13" s="67" t="s">
        <v>20</v>
      </c>
      <c r="D13" s="67">
        <v>6.3029999999999999</v>
      </c>
      <c r="E13" s="67">
        <v>6.5140000000000002</v>
      </c>
      <c r="F13" s="67">
        <v>6.4859999999999998</v>
      </c>
      <c r="G13" s="67">
        <v>7.2370000000000001</v>
      </c>
      <c r="H13" s="67" t="s">
        <v>20</v>
      </c>
      <c r="I13" s="67" t="s">
        <v>20</v>
      </c>
      <c r="J13" s="67" t="s">
        <v>20</v>
      </c>
      <c r="K13" s="67" t="s">
        <v>20</v>
      </c>
      <c r="L13" s="67" t="s">
        <v>20</v>
      </c>
      <c r="M13" s="68"/>
      <c r="N13" s="30"/>
      <c r="O13" s="30"/>
      <c r="P13" s="30"/>
      <c r="Q13" s="68"/>
      <c r="R13" s="69"/>
    </row>
    <row r="14" spans="1:19" x14ac:dyDescent="0.25">
      <c r="A14" s="1" t="s">
        <v>31</v>
      </c>
      <c r="B14" s="74" t="s">
        <v>20</v>
      </c>
      <c r="C14" s="67" t="s">
        <v>20</v>
      </c>
      <c r="D14" s="67">
        <v>3.258</v>
      </c>
      <c r="E14" s="67">
        <v>10.486000000000001</v>
      </c>
      <c r="F14" s="67">
        <v>11.986000000000001</v>
      </c>
      <c r="G14" s="67">
        <v>11.725</v>
      </c>
      <c r="H14" s="67" t="s">
        <v>20</v>
      </c>
      <c r="I14" s="67" t="s">
        <v>20</v>
      </c>
      <c r="J14" s="67" t="s">
        <v>20</v>
      </c>
      <c r="K14" s="67" t="s">
        <v>20</v>
      </c>
      <c r="L14" s="67" t="s">
        <v>20</v>
      </c>
      <c r="M14" s="68"/>
      <c r="N14" s="30"/>
      <c r="O14" s="30"/>
      <c r="P14" s="30"/>
      <c r="Q14" s="68"/>
      <c r="R14" s="69"/>
    </row>
    <row r="15" spans="1:19" x14ac:dyDescent="0.25">
      <c r="A15" s="1" t="s">
        <v>32</v>
      </c>
      <c r="B15" s="74" t="s">
        <v>20</v>
      </c>
      <c r="C15" s="67" t="s">
        <v>20</v>
      </c>
      <c r="D15" s="67" t="s">
        <v>20</v>
      </c>
      <c r="E15" s="67">
        <v>4.1920000000000002</v>
      </c>
      <c r="F15" s="67">
        <v>4.681</v>
      </c>
      <c r="G15" s="67">
        <v>5.0229999999999997</v>
      </c>
      <c r="H15" s="67">
        <v>4.55</v>
      </c>
      <c r="I15" s="67" t="s">
        <v>20</v>
      </c>
      <c r="J15" s="67" t="s">
        <v>20</v>
      </c>
      <c r="K15" s="67" t="s">
        <v>20</v>
      </c>
      <c r="L15" s="67" t="s">
        <v>20</v>
      </c>
      <c r="M15" s="68"/>
      <c r="N15" s="30"/>
      <c r="O15" s="30"/>
      <c r="P15" s="30"/>
      <c r="Q15" s="68"/>
      <c r="R15" s="69"/>
    </row>
    <row r="16" spans="1:19" x14ac:dyDescent="0.25">
      <c r="A16" s="1" t="s">
        <v>33</v>
      </c>
      <c r="B16" s="74" t="s">
        <v>20</v>
      </c>
      <c r="C16" s="67" t="s">
        <v>20</v>
      </c>
      <c r="D16" s="67" t="s">
        <v>20</v>
      </c>
      <c r="E16" s="67">
        <v>4.2389999999999999</v>
      </c>
      <c r="F16" s="67">
        <v>11.180999999999999</v>
      </c>
      <c r="G16" s="67">
        <v>12.308999999999999</v>
      </c>
      <c r="H16" s="67">
        <v>13.071</v>
      </c>
      <c r="I16" s="67" t="s">
        <v>20</v>
      </c>
      <c r="J16" s="67" t="s">
        <v>20</v>
      </c>
      <c r="K16" s="67" t="s">
        <v>20</v>
      </c>
      <c r="L16" s="67" t="s">
        <v>20</v>
      </c>
      <c r="M16" s="68"/>
      <c r="N16" s="30"/>
      <c r="O16" s="30"/>
      <c r="P16" s="30"/>
      <c r="Q16" s="68"/>
      <c r="R16" s="69"/>
    </row>
    <row r="17" spans="1:18" x14ac:dyDescent="0.25">
      <c r="A17" s="1" t="s">
        <v>34</v>
      </c>
      <c r="B17" s="74" t="s">
        <v>20</v>
      </c>
      <c r="C17" s="67" t="s">
        <v>20</v>
      </c>
      <c r="D17" s="67" t="s">
        <v>20</v>
      </c>
      <c r="E17" s="67" t="s">
        <v>20</v>
      </c>
      <c r="F17" s="67">
        <v>0.42399999999999999</v>
      </c>
      <c r="G17" s="67">
        <v>3.6640000000000001</v>
      </c>
      <c r="H17" s="67">
        <v>5.1310000000000002</v>
      </c>
      <c r="I17" s="67">
        <v>4.532</v>
      </c>
      <c r="J17" s="67" t="s">
        <v>20</v>
      </c>
      <c r="K17" s="67" t="s">
        <v>20</v>
      </c>
      <c r="L17" s="67" t="s">
        <v>20</v>
      </c>
      <c r="M17" s="68"/>
      <c r="N17" s="30"/>
      <c r="O17" s="30"/>
      <c r="P17" s="30"/>
      <c r="Q17" s="68"/>
      <c r="R17" s="69"/>
    </row>
    <row r="18" spans="1:18" x14ac:dyDescent="0.25">
      <c r="A18" s="1" t="s">
        <v>35</v>
      </c>
      <c r="B18" s="74" t="s">
        <v>20</v>
      </c>
      <c r="C18" s="67" t="s">
        <v>20</v>
      </c>
      <c r="D18" s="67" t="s">
        <v>20</v>
      </c>
      <c r="E18" s="67" t="s">
        <v>20</v>
      </c>
      <c r="F18" s="67">
        <v>3.67</v>
      </c>
      <c r="G18" s="67">
        <v>9.6150000000000002</v>
      </c>
      <c r="H18" s="67">
        <v>13.345000000000001</v>
      </c>
      <c r="I18" s="67">
        <v>14.728</v>
      </c>
      <c r="J18" s="67" t="s">
        <v>20</v>
      </c>
      <c r="K18" s="67" t="s">
        <v>20</v>
      </c>
      <c r="L18" s="67" t="s">
        <v>20</v>
      </c>
      <c r="M18" s="68"/>
      <c r="N18" s="30"/>
      <c r="O18" s="30"/>
      <c r="P18" s="30"/>
      <c r="Q18" s="68"/>
      <c r="R18" s="69"/>
    </row>
    <row r="19" spans="1:18" x14ac:dyDescent="0.25">
      <c r="A19" s="1" t="s">
        <v>36</v>
      </c>
      <c r="B19" s="74" t="s">
        <v>20</v>
      </c>
      <c r="C19" s="67" t="s">
        <v>20</v>
      </c>
      <c r="D19" s="67" t="s">
        <v>20</v>
      </c>
      <c r="E19" s="67" t="s">
        <v>20</v>
      </c>
      <c r="F19" s="67" t="s">
        <v>20</v>
      </c>
      <c r="G19" s="67">
        <v>5.3490000000000002</v>
      </c>
      <c r="H19" s="67">
        <v>9.9749999999999996</v>
      </c>
      <c r="I19" s="67">
        <v>14.087999999999999</v>
      </c>
      <c r="J19" s="67">
        <v>14.801</v>
      </c>
      <c r="K19" s="67" t="s">
        <v>20</v>
      </c>
      <c r="L19" s="67" t="s">
        <v>20</v>
      </c>
      <c r="M19" s="68"/>
      <c r="N19" s="30"/>
      <c r="O19" s="30"/>
      <c r="P19" s="30"/>
      <c r="Q19" s="68"/>
      <c r="R19" s="69"/>
    </row>
    <row r="20" spans="1:18" x14ac:dyDescent="0.25">
      <c r="A20" s="1" t="s">
        <v>37</v>
      </c>
      <c r="B20" s="74" t="s">
        <v>20</v>
      </c>
      <c r="C20" s="67" t="s">
        <v>20</v>
      </c>
      <c r="D20" s="67" t="s">
        <v>20</v>
      </c>
      <c r="E20" s="67" t="s">
        <v>20</v>
      </c>
      <c r="F20" s="67" t="s">
        <v>20</v>
      </c>
      <c r="G20" s="67">
        <v>-1.0999999999999999E-2</v>
      </c>
      <c r="H20" s="67">
        <v>-3.1E-2</v>
      </c>
      <c r="I20" s="67">
        <v>-3.5000000000000003E-2</v>
      </c>
      <c r="J20" s="67">
        <v>-3.7999999999999999E-2</v>
      </c>
      <c r="K20" s="67" t="s">
        <v>20</v>
      </c>
      <c r="L20" s="67" t="s">
        <v>20</v>
      </c>
      <c r="M20" s="68"/>
      <c r="N20" s="30"/>
      <c r="O20" s="30"/>
      <c r="P20" s="30"/>
      <c r="Q20" s="68"/>
      <c r="R20" s="69"/>
    </row>
    <row r="21" spans="1:18" x14ac:dyDescent="0.25">
      <c r="A21" s="1" t="s">
        <v>38</v>
      </c>
      <c r="B21" s="74" t="s">
        <v>20</v>
      </c>
      <c r="C21" s="67" t="s">
        <v>20</v>
      </c>
      <c r="D21" s="67" t="s">
        <v>20</v>
      </c>
      <c r="E21" s="67" t="s">
        <v>20</v>
      </c>
      <c r="F21" s="67" t="s">
        <v>20</v>
      </c>
      <c r="G21" s="67">
        <v>8.1910000000000007</v>
      </c>
      <c r="H21" s="67">
        <v>6.4269999999999996</v>
      </c>
      <c r="I21" s="67">
        <v>5.1280000000000001</v>
      </c>
      <c r="J21" s="67">
        <v>5.4029999999999996</v>
      </c>
      <c r="K21" s="67" t="s">
        <v>20</v>
      </c>
      <c r="L21" s="67" t="s">
        <v>20</v>
      </c>
      <c r="M21" s="68"/>
      <c r="N21" s="30"/>
      <c r="O21" s="30"/>
      <c r="P21" s="30"/>
      <c r="Q21" s="68"/>
      <c r="R21" s="69"/>
    </row>
    <row r="22" spans="1:18" s="84" customFormat="1" x14ac:dyDescent="0.25">
      <c r="A22" s="4" t="s">
        <v>40</v>
      </c>
      <c r="B22" s="75"/>
      <c r="C22" s="70"/>
      <c r="D22" s="70"/>
      <c r="E22" s="70"/>
      <c r="F22" s="70"/>
      <c r="G22" s="70">
        <v>-0.63</v>
      </c>
      <c r="H22" s="70">
        <v>0.27100000000000002</v>
      </c>
      <c r="I22" s="70">
        <v>-0.312</v>
      </c>
      <c r="J22" s="70">
        <v>-0.187</v>
      </c>
      <c r="K22" s="70"/>
      <c r="L22" s="70"/>
      <c r="M22" s="86"/>
      <c r="N22" s="48"/>
      <c r="O22" s="48"/>
      <c r="P22" s="48"/>
      <c r="Q22" s="86"/>
      <c r="R22" s="87"/>
    </row>
    <row r="23" spans="1:18" x14ac:dyDescent="0.25">
      <c r="A23" s="15" t="s">
        <v>39</v>
      </c>
      <c r="B23" s="74"/>
      <c r="C23" s="67" t="s">
        <v>20</v>
      </c>
      <c r="D23" s="67" t="s">
        <v>20</v>
      </c>
      <c r="E23" s="67" t="s">
        <v>20</v>
      </c>
      <c r="F23" s="67" t="s">
        <v>20</v>
      </c>
      <c r="G23" s="67" t="s">
        <v>20</v>
      </c>
      <c r="H23" s="67">
        <v>-6.1139999999999999</v>
      </c>
      <c r="I23" s="67">
        <v>-12.488</v>
      </c>
      <c r="J23" s="67">
        <v>-14.286</v>
      </c>
      <c r="K23" s="67">
        <v>-11.382</v>
      </c>
      <c r="L23" s="67" t="s">
        <v>20</v>
      </c>
      <c r="M23" s="68"/>
      <c r="N23" s="30"/>
      <c r="O23" s="30"/>
      <c r="P23" s="30"/>
      <c r="Q23" s="68"/>
      <c r="R23" s="69"/>
    </row>
    <row r="24" spans="1:18" x14ac:dyDescent="0.25">
      <c r="A24" s="4" t="s">
        <v>40</v>
      </c>
      <c r="B24" s="75"/>
      <c r="C24" s="70"/>
      <c r="D24" s="70"/>
      <c r="E24" s="70"/>
      <c r="F24" s="70"/>
      <c r="G24" s="70"/>
      <c r="H24" s="70">
        <v>1.41</v>
      </c>
      <c r="I24" s="70">
        <v>1.87</v>
      </c>
      <c r="J24" s="70">
        <v>2.0099999999999998</v>
      </c>
      <c r="K24" s="70">
        <v>2.38</v>
      </c>
      <c r="L24" s="70"/>
      <c r="M24" s="68"/>
      <c r="N24" s="30"/>
      <c r="O24" s="30"/>
      <c r="P24" s="30"/>
      <c r="Q24" s="68"/>
      <c r="R24" s="69"/>
    </row>
    <row r="25" spans="1:18" x14ac:dyDescent="0.25">
      <c r="A25" s="16" t="s">
        <v>41</v>
      </c>
      <c r="B25" s="74"/>
      <c r="C25" s="67" t="s">
        <v>20</v>
      </c>
      <c r="D25" s="67" t="s">
        <v>20</v>
      </c>
      <c r="E25" s="67" t="s">
        <v>20</v>
      </c>
      <c r="F25" s="67" t="s">
        <v>20</v>
      </c>
      <c r="G25" s="67" t="s">
        <v>20</v>
      </c>
      <c r="H25" s="67">
        <v>-8.84</v>
      </c>
      <c r="I25" s="67">
        <v>-19.241</v>
      </c>
      <c r="J25" s="67">
        <v>-23.172000000000001</v>
      </c>
      <c r="K25" s="67">
        <v>-24.353999999999999</v>
      </c>
      <c r="L25" s="67" t="s">
        <v>20</v>
      </c>
      <c r="M25" s="68"/>
      <c r="N25" s="30"/>
      <c r="O25" s="30"/>
      <c r="P25" s="30"/>
      <c r="Q25" s="68"/>
      <c r="R25" s="69"/>
    </row>
    <row r="26" spans="1:18" x14ac:dyDescent="0.25">
      <c r="A26" s="4" t="s">
        <v>40</v>
      </c>
      <c r="B26" s="74"/>
      <c r="C26" s="67"/>
      <c r="D26" s="67"/>
      <c r="E26" s="67"/>
      <c r="F26" s="67"/>
      <c r="G26" s="67"/>
      <c r="H26" s="84">
        <v>1.1339999999999999</v>
      </c>
      <c r="I26" s="84">
        <v>2.1970000000000001</v>
      </c>
      <c r="J26" s="85">
        <v>2.36</v>
      </c>
      <c r="K26" s="84">
        <v>2.5819999999999999</v>
      </c>
      <c r="L26" s="67"/>
      <c r="M26" s="68"/>
      <c r="N26" s="30"/>
      <c r="O26" s="30"/>
      <c r="P26" s="30"/>
      <c r="Q26" s="68"/>
      <c r="R26" s="69"/>
    </row>
    <row r="27" spans="1:18" x14ac:dyDescent="0.25">
      <c r="A27" s="16" t="s">
        <v>42</v>
      </c>
      <c r="B27" s="74"/>
      <c r="C27" s="67" t="s">
        <v>20</v>
      </c>
      <c r="D27" s="67" t="s">
        <v>20</v>
      </c>
      <c r="E27" s="67" t="s">
        <v>20</v>
      </c>
      <c r="F27" s="67" t="s">
        <v>20</v>
      </c>
      <c r="G27" s="67" t="s">
        <v>20</v>
      </c>
      <c r="H27" s="67">
        <v>-8.0190000000000001</v>
      </c>
      <c r="I27" s="67">
        <v>-13.132999999999999</v>
      </c>
      <c r="J27" s="67">
        <v>-19.158999999999999</v>
      </c>
      <c r="K27" s="67">
        <v>-15.214</v>
      </c>
      <c r="L27" s="67" t="s">
        <v>20</v>
      </c>
      <c r="M27" s="68"/>
      <c r="N27" s="30"/>
      <c r="O27" s="30"/>
      <c r="P27" s="30"/>
      <c r="Q27" s="68"/>
      <c r="R27" s="69"/>
    </row>
    <row r="28" spans="1:18" x14ac:dyDescent="0.25">
      <c r="A28" s="4" t="s">
        <v>40</v>
      </c>
      <c r="B28" s="75"/>
      <c r="C28" s="70"/>
      <c r="D28" s="70"/>
      <c r="E28" s="70"/>
      <c r="F28" s="70"/>
      <c r="G28" s="70"/>
      <c r="H28" s="84">
        <v>1.226</v>
      </c>
      <c r="I28" s="84">
        <v>2.1829999999999998</v>
      </c>
      <c r="J28" s="85">
        <v>2.2200000000000002</v>
      </c>
      <c r="K28" s="84">
        <v>1.744</v>
      </c>
      <c r="L28" s="70"/>
      <c r="M28" s="68"/>
      <c r="N28" s="30"/>
      <c r="O28" s="30"/>
      <c r="P28" s="30"/>
      <c r="Q28" s="68"/>
      <c r="R28" s="69"/>
    </row>
    <row r="29" spans="1:18" x14ac:dyDescent="0.25">
      <c r="A29" s="16" t="s">
        <v>43</v>
      </c>
      <c r="B29" s="74"/>
      <c r="C29" s="67" t="s">
        <v>20</v>
      </c>
      <c r="D29" s="67" t="s">
        <v>20</v>
      </c>
      <c r="E29" s="67" t="s">
        <v>20</v>
      </c>
      <c r="F29" s="67" t="s">
        <v>20</v>
      </c>
      <c r="G29" s="67" t="s">
        <v>20</v>
      </c>
      <c r="H29" s="67" t="s">
        <v>20</v>
      </c>
      <c r="I29" s="67">
        <v>1.244</v>
      </c>
      <c r="J29" s="67">
        <v>9.157</v>
      </c>
      <c r="K29" s="67">
        <v>15.239000000000001</v>
      </c>
      <c r="L29" s="67">
        <v>15.234999999999999</v>
      </c>
      <c r="M29" s="68"/>
      <c r="N29" s="30"/>
      <c r="O29" s="30"/>
      <c r="P29" s="30"/>
      <c r="Q29" s="68"/>
      <c r="R29" s="69"/>
    </row>
    <row r="30" spans="1:18" x14ac:dyDescent="0.25">
      <c r="A30" s="4" t="s">
        <v>40</v>
      </c>
      <c r="B30" s="75"/>
      <c r="C30" s="70"/>
      <c r="D30" s="70"/>
      <c r="E30" s="70"/>
      <c r="F30" s="70"/>
      <c r="G30" s="70"/>
      <c r="H30" s="70"/>
      <c r="I30" s="70">
        <v>-0.63</v>
      </c>
      <c r="J30" s="70">
        <v>-1.29</v>
      </c>
      <c r="K30" s="70">
        <v>-1.76</v>
      </c>
      <c r="L30" s="70">
        <v>-1.72</v>
      </c>
      <c r="M30" s="68"/>
      <c r="N30" s="30"/>
      <c r="O30" s="30"/>
      <c r="P30" s="30"/>
      <c r="Q30" s="68"/>
      <c r="R30" s="69"/>
    </row>
    <row r="31" spans="1:18" x14ac:dyDescent="0.25">
      <c r="A31" s="16" t="s">
        <v>44</v>
      </c>
      <c r="B31" s="74"/>
      <c r="C31" s="67" t="s">
        <v>20</v>
      </c>
      <c r="D31" s="67" t="s">
        <v>20</v>
      </c>
      <c r="E31" s="67" t="s">
        <v>20</v>
      </c>
      <c r="F31" s="67" t="s">
        <v>20</v>
      </c>
      <c r="G31" s="67" t="s">
        <v>20</v>
      </c>
      <c r="H31" s="67" t="s">
        <v>20</v>
      </c>
      <c r="I31" s="67">
        <v>2.1669999999999998</v>
      </c>
      <c r="J31" s="67">
        <v>16.228000000000002</v>
      </c>
      <c r="K31" s="67">
        <v>20.616</v>
      </c>
      <c r="L31" s="67">
        <v>19.169</v>
      </c>
      <c r="M31" s="68"/>
      <c r="N31" s="30"/>
      <c r="O31" s="30"/>
      <c r="P31" s="30"/>
      <c r="Q31" s="68"/>
      <c r="R31" s="69"/>
    </row>
    <row r="32" spans="1:18" x14ac:dyDescent="0.25">
      <c r="A32" s="4" t="s">
        <v>40</v>
      </c>
      <c r="B32" s="75"/>
      <c r="C32" s="70"/>
      <c r="D32" s="70"/>
      <c r="E32" s="70"/>
      <c r="F32" s="70"/>
      <c r="G32" s="70"/>
      <c r="H32" s="70"/>
      <c r="I32" s="70">
        <v>-2.5449999999999999</v>
      </c>
      <c r="J32" s="70">
        <v>-2.4119999999999999</v>
      </c>
      <c r="K32" s="70">
        <v>-2.4510000000000001</v>
      </c>
      <c r="L32" s="70">
        <v>-2.3940000000000001</v>
      </c>
      <c r="M32" s="68"/>
      <c r="N32" s="30"/>
      <c r="O32" s="30"/>
      <c r="P32" s="30"/>
      <c r="Q32" s="68"/>
      <c r="R32" s="69"/>
    </row>
    <row r="33" spans="1:18" x14ac:dyDescent="0.25">
      <c r="A33" s="16" t="s">
        <v>45</v>
      </c>
      <c r="B33" s="74"/>
      <c r="C33" s="67" t="s">
        <v>20</v>
      </c>
      <c r="D33" s="67" t="s">
        <v>20</v>
      </c>
      <c r="E33" s="67" t="s">
        <v>20</v>
      </c>
      <c r="F33" s="67" t="s">
        <v>20</v>
      </c>
      <c r="G33" s="67" t="s">
        <v>20</v>
      </c>
      <c r="H33" s="67" t="s">
        <v>20</v>
      </c>
      <c r="I33" s="67" t="s">
        <v>20</v>
      </c>
      <c r="J33" s="67">
        <v>0.26700000000000002</v>
      </c>
      <c r="K33" s="67">
        <v>1.9490000000000001</v>
      </c>
      <c r="L33" s="67">
        <v>1.629</v>
      </c>
      <c r="M33" s="67">
        <v>3.891</v>
      </c>
      <c r="N33" s="30"/>
      <c r="O33" s="30"/>
      <c r="P33" s="30"/>
      <c r="Q33" s="68"/>
      <c r="R33" s="69"/>
    </row>
    <row r="34" spans="1:18" x14ac:dyDescent="0.25">
      <c r="A34" s="16" t="s">
        <v>46</v>
      </c>
      <c r="B34" s="74"/>
      <c r="C34" s="67" t="s">
        <v>20</v>
      </c>
      <c r="D34" s="67" t="s">
        <v>20</v>
      </c>
      <c r="E34" s="67" t="s">
        <v>20</v>
      </c>
      <c r="F34" s="67" t="s">
        <v>20</v>
      </c>
      <c r="G34" s="67" t="s">
        <v>20</v>
      </c>
      <c r="H34" s="67" t="s">
        <v>20</v>
      </c>
      <c r="I34" s="67" t="s">
        <v>20</v>
      </c>
      <c r="J34" s="67">
        <v>-0.32100000000000001</v>
      </c>
      <c r="K34" s="67">
        <v>-0.24199999999999999</v>
      </c>
      <c r="L34" s="67">
        <v>0.36099999999999999</v>
      </c>
      <c r="M34" s="67">
        <v>-0.28599999999999998</v>
      </c>
      <c r="N34" s="30"/>
      <c r="O34" s="30"/>
      <c r="P34" s="30"/>
      <c r="Q34" s="68"/>
      <c r="R34" s="69"/>
    </row>
    <row r="35" spans="1:18" x14ac:dyDescent="0.25">
      <c r="A35" s="16" t="s">
        <v>47</v>
      </c>
      <c r="B35" s="74"/>
      <c r="C35" s="67" t="s">
        <v>20</v>
      </c>
      <c r="D35" s="67" t="s">
        <v>20</v>
      </c>
      <c r="E35" s="67" t="s">
        <v>20</v>
      </c>
      <c r="F35" s="67" t="s">
        <v>20</v>
      </c>
      <c r="G35" s="67" t="s">
        <v>20</v>
      </c>
      <c r="H35" s="67" t="s">
        <v>20</v>
      </c>
      <c r="I35" s="67" t="s">
        <v>20</v>
      </c>
      <c r="J35" s="67">
        <v>-2.4</v>
      </c>
      <c r="K35" s="67">
        <v>-2.7610000000000001</v>
      </c>
      <c r="L35" s="67">
        <v>-3.2010000000000001</v>
      </c>
      <c r="M35" s="67">
        <v>-4.5309999999999997</v>
      </c>
      <c r="N35" s="30"/>
      <c r="O35" s="30"/>
      <c r="P35" s="30"/>
      <c r="Q35" s="68"/>
      <c r="R35" s="69"/>
    </row>
    <row r="36" spans="1:18" x14ac:dyDescent="0.25">
      <c r="A36" s="4" t="s">
        <v>74</v>
      </c>
      <c r="B36" s="75"/>
      <c r="C36" s="70"/>
      <c r="D36" s="70"/>
      <c r="E36" s="70"/>
      <c r="F36" s="70"/>
      <c r="G36" s="70"/>
      <c r="H36" s="70"/>
      <c r="I36" s="70"/>
      <c r="J36" s="70">
        <v>0.87</v>
      </c>
      <c r="K36" s="70">
        <v>1.21</v>
      </c>
      <c r="L36" s="70">
        <v>1.3640000000000001</v>
      </c>
      <c r="M36" s="70">
        <v>1.329</v>
      </c>
      <c r="N36" s="30"/>
      <c r="O36" s="30"/>
      <c r="P36" s="30"/>
      <c r="Q36" s="68"/>
      <c r="R36" s="69"/>
    </row>
    <row r="37" spans="1:18" x14ac:dyDescent="0.25">
      <c r="A37" s="16" t="s">
        <v>48</v>
      </c>
      <c r="B37" s="74"/>
      <c r="C37" s="67" t="s">
        <v>20</v>
      </c>
      <c r="D37" s="67" t="s">
        <v>20</v>
      </c>
      <c r="E37" s="67" t="s">
        <v>20</v>
      </c>
      <c r="F37" s="67" t="s">
        <v>20</v>
      </c>
      <c r="G37" s="67" t="s">
        <v>20</v>
      </c>
      <c r="H37" s="67" t="s">
        <v>20</v>
      </c>
      <c r="I37" s="67" t="s">
        <v>20</v>
      </c>
      <c r="J37" s="67">
        <v>-9.0060000000000002</v>
      </c>
      <c r="K37" s="67">
        <v>-5.0490000000000004</v>
      </c>
      <c r="L37" s="67">
        <v>0.75800000000000001</v>
      </c>
      <c r="M37" s="67">
        <v>2.746</v>
      </c>
      <c r="N37" s="30"/>
      <c r="O37" s="30"/>
      <c r="P37" s="30"/>
      <c r="Q37" s="68"/>
      <c r="R37" s="69"/>
    </row>
    <row r="38" spans="1:18" x14ac:dyDescent="0.25">
      <c r="A38" s="4" t="s">
        <v>40</v>
      </c>
      <c r="B38" s="75"/>
      <c r="C38" s="70"/>
      <c r="D38" s="70"/>
      <c r="E38" s="70"/>
      <c r="F38" s="70"/>
      <c r="G38" s="70"/>
      <c r="H38" s="70"/>
      <c r="I38" s="70"/>
      <c r="J38" s="70">
        <v>0.96499999999999997</v>
      </c>
      <c r="K38" s="70">
        <v>1.6009</v>
      </c>
      <c r="L38" s="70">
        <v>1.1405999999999998</v>
      </c>
      <c r="M38" s="70">
        <v>1.3270999999999999</v>
      </c>
      <c r="N38" s="30"/>
      <c r="O38" s="30"/>
      <c r="P38" s="30"/>
      <c r="Q38" s="68"/>
      <c r="R38" s="69"/>
    </row>
    <row r="39" spans="1:18" x14ac:dyDescent="0.25">
      <c r="A39" s="16" t="s">
        <v>49</v>
      </c>
      <c r="B39" s="74"/>
      <c r="C39" s="67" t="s">
        <v>20</v>
      </c>
      <c r="D39" s="67" t="s">
        <v>20</v>
      </c>
      <c r="E39" s="67" t="s">
        <v>20</v>
      </c>
      <c r="F39" s="67" t="s">
        <v>20</v>
      </c>
      <c r="G39" s="67" t="s">
        <v>20</v>
      </c>
      <c r="H39" s="67" t="s">
        <v>20</v>
      </c>
      <c r="I39" s="67" t="s">
        <v>20</v>
      </c>
      <c r="J39" s="67" t="s">
        <v>20</v>
      </c>
      <c r="K39" s="67">
        <v>-4.8899999999999997</v>
      </c>
      <c r="L39" s="67">
        <v>-6.0579999999999998</v>
      </c>
      <c r="M39" s="67">
        <v>-6.5220000000000002</v>
      </c>
      <c r="N39" s="67">
        <v>-7.4580000000000002</v>
      </c>
      <c r="O39" s="30"/>
      <c r="P39" s="30"/>
      <c r="Q39" s="68"/>
      <c r="R39" s="69"/>
    </row>
    <row r="40" spans="1:18" x14ac:dyDescent="0.25">
      <c r="A40" s="4" t="s">
        <v>40</v>
      </c>
      <c r="B40" s="75"/>
      <c r="C40" s="70"/>
      <c r="D40" s="70"/>
      <c r="E40" s="70"/>
      <c r="F40" s="70"/>
      <c r="G40" s="70"/>
      <c r="H40" s="70"/>
      <c r="I40" s="70"/>
      <c r="J40" s="70"/>
      <c r="K40" s="70">
        <v>0.88</v>
      </c>
      <c r="L40" s="70">
        <v>0.66800000000000004</v>
      </c>
      <c r="M40" s="70">
        <v>0.69699999999999995</v>
      </c>
      <c r="N40" s="70">
        <v>0.73699999999999999</v>
      </c>
      <c r="O40" s="30"/>
      <c r="P40" s="30"/>
      <c r="Q40" s="68"/>
      <c r="R40" s="69"/>
    </row>
    <row r="41" spans="1:18" x14ac:dyDescent="0.25">
      <c r="A41" s="16" t="s">
        <v>50</v>
      </c>
      <c r="B41" s="74"/>
      <c r="C41" s="67" t="s">
        <v>20</v>
      </c>
      <c r="D41" s="67" t="s">
        <v>20</v>
      </c>
      <c r="E41" s="67" t="s">
        <v>20</v>
      </c>
      <c r="F41" s="67" t="s">
        <v>20</v>
      </c>
      <c r="G41" s="67" t="s">
        <v>20</v>
      </c>
      <c r="H41" s="67" t="s">
        <v>20</v>
      </c>
      <c r="I41" s="67" t="s">
        <v>20</v>
      </c>
      <c r="J41" s="67" t="s">
        <v>20</v>
      </c>
      <c r="K41" s="67">
        <v>-7.7679999999999998</v>
      </c>
      <c r="L41" s="67">
        <v>-8.4149999999999991</v>
      </c>
      <c r="M41" s="67">
        <v>-8.7070000000000007</v>
      </c>
      <c r="N41" s="67">
        <v>-8.0839999999999996</v>
      </c>
      <c r="O41" s="30"/>
      <c r="P41" s="30"/>
      <c r="Q41" s="68"/>
      <c r="R41" s="69"/>
    </row>
    <row r="42" spans="1:18" x14ac:dyDescent="0.25">
      <c r="A42" s="4" t="s">
        <v>40</v>
      </c>
      <c r="B42" s="75"/>
      <c r="C42" s="70"/>
      <c r="D42" s="70"/>
      <c r="E42" s="70"/>
      <c r="F42" s="70"/>
      <c r="G42" s="70"/>
      <c r="H42" s="70"/>
      <c r="I42" s="70"/>
      <c r="J42" s="70"/>
      <c r="K42" s="70">
        <v>1.96</v>
      </c>
      <c r="L42" s="70">
        <v>3.0714999999999999</v>
      </c>
      <c r="M42" s="70">
        <v>3.3725999999999998</v>
      </c>
      <c r="N42" s="70">
        <v>3.6595</v>
      </c>
      <c r="O42" s="30"/>
      <c r="P42" s="30"/>
      <c r="Q42" s="68"/>
      <c r="R42" s="69"/>
    </row>
    <row r="43" spans="1:18" x14ac:dyDescent="0.25">
      <c r="A43" s="16" t="s">
        <v>51</v>
      </c>
      <c r="B43" s="74"/>
      <c r="C43" s="67" t="s">
        <v>20</v>
      </c>
      <c r="D43" s="67" t="s">
        <v>20</v>
      </c>
      <c r="E43" s="67" t="s">
        <v>20</v>
      </c>
      <c r="F43" s="67" t="s">
        <v>20</v>
      </c>
      <c r="G43" s="67" t="s">
        <v>20</v>
      </c>
      <c r="H43" s="67" t="s">
        <v>20</v>
      </c>
      <c r="I43" s="67" t="s">
        <v>20</v>
      </c>
      <c r="J43" s="67" t="s">
        <v>20</v>
      </c>
      <c r="K43" s="67" t="s">
        <v>20</v>
      </c>
      <c r="L43" s="67">
        <v>-3.1709999999999998</v>
      </c>
      <c r="M43" s="67">
        <v>-5.5220000000000002</v>
      </c>
      <c r="N43" s="67">
        <v>-5.8769999999999998</v>
      </c>
      <c r="O43" s="31">
        <v>-5.62</v>
      </c>
      <c r="P43" s="30"/>
      <c r="Q43" s="68"/>
      <c r="R43" s="69"/>
    </row>
    <row r="44" spans="1:18" x14ac:dyDescent="0.25">
      <c r="A44" s="4" t="s">
        <v>40</v>
      </c>
      <c r="B44" s="75"/>
      <c r="C44" s="70"/>
      <c r="D44" s="70"/>
      <c r="E44" s="70"/>
      <c r="F44" s="70"/>
      <c r="G44" s="70"/>
      <c r="H44" s="70"/>
      <c r="I44" s="70"/>
      <c r="J44" s="70"/>
      <c r="K44" s="70"/>
      <c r="L44" s="70">
        <v>-0.29599999999999999</v>
      </c>
      <c r="M44" s="70">
        <v>-0.45700000000000002</v>
      </c>
      <c r="N44" s="70">
        <v>-0.46</v>
      </c>
      <c r="O44" s="45">
        <v>-0.626</v>
      </c>
      <c r="P44" s="30"/>
      <c r="Q44" s="68"/>
      <c r="R44" s="69"/>
    </row>
    <row r="45" spans="1:18" x14ac:dyDescent="0.25">
      <c r="A45" s="16" t="s">
        <v>52</v>
      </c>
      <c r="B45" s="74"/>
      <c r="C45" s="67" t="s">
        <v>20</v>
      </c>
      <c r="D45" s="67" t="s">
        <v>20</v>
      </c>
      <c r="E45" s="67" t="s">
        <v>20</v>
      </c>
      <c r="F45" s="67" t="s">
        <v>20</v>
      </c>
      <c r="G45" s="67" t="s">
        <v>20</v>
      </c>
      <c r="H45" s="67" t="s">
        <v>20</v>
      </c>
      <c r="I45" s="67" t="s">
        <v>20</v>
      </c>
      <c r="J45" s="67" t="s">
        <v>20</v>
      </c>
      <c r="K45" s="67" t="s">
        <v>20</v>
      </c>
      <c r="L45" s="67">
        <v>-13.742000000000001</v>
      </c>
      <c r="M45" s="67">
        <v>-15.523</v>
      </c>
      <c r="N45" s="67">
        <v>-15.792</v>
      </c>
      <c r="O45" s="31">
        <v>-18.108000000000001</v>
      </c>
      <c r="P45" s="30"/>
      <c r="Q45" s="68"/>
      <c r="R45" s="69"/>
    </row>
    <row r="46" spans="1:18" x14ac:dyDescent="0.25">
      <c r="A46" s="4" t="s">
        <v>40</v>
      </c>
      <c r="B46" s="75"/>
      <c r="C46" s="70"/>
      <c r="D46" s="70"/>
      <c r="E46" s="70"/>
      <c r="F46" s="70"/>
      <c r="G46" s="70"/>
      <c r="H46" s="70"/>
      <c r="I46" s="70"/>
      <c r="J46" s="70"/>
      <c r="K46" s="70"/>
      <c r="L46" s="70">
        <v>0.56899999999999995</v>
      </c>
      <c r="M46" s="70">
        <v>0.64900000000000002</v>
      </c>
      <c r="N46" s="70">
        <v>0.83899999999999997</v>
      </c>
      <c r="O46" s="45">
        <v>0.53900000000000003</v>
      </c>
      <c r="P46" s="30"/>
      <c r="Q46" s="68"/>
      <c r="R46" s="69"/>
    </row>
    <row r="47" spans="1:18" x14ac:dyDescent="0.25">
      <c r="A47" s="6" t="s">
        <v>53</v>
      </c>
      <c r="B47" s="75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67">
        <v>-8.5470000000000006</v>
      </c>
      <c r="N47" s="67">
        <v>-8.625</v>
      </c>
      <c r="O47" s="31">
        <v>-8.1479999999999997</v>
      </c>
      <c r="P47" s="31">
        <v>-8.2289999999999992</v>
      </c>
      <c r="Q47" s="68"/>
      <c r="R47" s="69"/>
    </row>
    <row r="48" spans="1:18" x14ac:dyDescent="0.25">
      <c r="A48" s="6" t="s">
        <v>54</v>
      </c>
      <c r="B48" s="75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67">
        <v>4.5999999999999999E-2</v>
      </c>
      <c r="N48" s="67">
        <v>0.219</v>
      </c>
      <c r="O48" s="31">
        <v>0.17100000000000001</v>
      </c>
      <c r="P48" s="31">
        <v>0.1</v>
      </c>
      <c r="Q48" s="68"/>
      <c r="R48" s="69"/>
    </row>
    <row r="49" spans="1:22" x14ac:dyDescent="0.25">
      <c r="A49" s="6" t="s">
        <v>55</v>
      </c>
      <c r="B49" s="75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67">
        <v>-5.9550000000000001</v>
      </c>
      <c r="N49" s="67">
        <v>-7.94</v>
      </c>
      <c r="O49" s="31">
        <v>-11.289</v>
      </c>
      <c r="P49" s="31">
        <v>-11.804</v>
      </c>
      <c r="Q49" s="68"/>
      <c r="R49" s="69"/>
    </row>
    <row r="50" spans="1:22" x14ac:dyDescent="0.25">
      <c r="A50" s="29" t="s">
        <v>68</v>
      </c>
      <c r="B50" s="75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>
        <v>0.36199999999999999</v>
      </c>
      <c r="N50" s="70">
        <v>0.27200000000000002</v>
      </c>
      <c r="O50" s="45">
        <v>0.252</v>
      </c>
      <c r="P50" s="45">
        <v>3.3000000000000002E-2</v>
      </c>
      <c r="Q50" s="68"/>
      <c r="R50" s="69"/>
    </row>
    <row r="51" spans="1:22" x14ac:dyDescent="0.25">
      <c r="A51" s="6" t="s">
        <v>56</v>
      </c>
      <c r="B51" s="75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67">
        <v>0.34300000000000003</v>
      </c>
      <c r="N51" s="67">
        <v>2.746</v>
      </c>
      <c r="O51" s="31">
        <v>0.157</v>
      </c>
      <c r="P51" s="31">
        <v>2.0459999999999998</v>
      </c>
      <c r="Q51" s="68"/>
      <c r="R51" s="69"/>
    </row>
    <row r="52" spans="1:22" x14ac:dyDescent="0.25">
      <c r="A52" s="8" t="s">
        <v>40</v>
      </c>
      <c r="B52" s="75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>
        <v>-0.74199999999999999</v>
      </c>
      <c r="N52" s="70">
        <v>-1.006</v>
      </c>
      <c r="O52" s="45">
        <v>-1.2310000000000001</v>
      </c>
      <c r="P52" s="45">
        <v>-1.4770000000000001</v>
      </c>
      <c r="Q52" s="68"/>
      <c r="R52" s="69"/>
    </row>
    <row r="53" spans="1:22" x14ac:dyDescent="0.25">
      <c r="A53" s="6" t="s">
        <v>57</v>
      </c>
      <c r="B53" s="75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1">
        <v>-5.0140000000000002</v>
      </c>
      <c r="O53" s="46">
        <v>-7.3849999999999998</v>
      </c>
      <c r="P53" s="46">
        <v>-8.4920000000000009</v>
      </c>
      <c r="Q53" s="46">
        <v>-6.7720000000000002</v>
      </c>
      <c r="R53" s="69"/>
    </row>
    <row r="54" spans="1:22" x14ac:dyDescent="0.25">
      <c r="A54" s="8" t="s">
        <v>40</v>
      </c>
      <c r="B54" s="75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>
        <v>-7.0000000000000001E-3</v>
      </c>
      <c r="O54" s="70">
        <v>-0.18099999999999999</v>
      </c>
      <c r="P54" s="70">
        <v>4.9000000000000002E-2</v>
      </c>
      <c r="Q54" s="70">
        <v>0.17899999999999999</v>
      </c>
      <c r="R54" s="69"/>
    </row>
    <row r="55" spans="1:22" x14ac:dyDescent="0.25">
      <c r="A55" s="6" t="s">
        <v>58</v>
      </c>
      <c r="B55" s="75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1">
        <v>-1.823</v>
      </c>
      <c r="O55" s="46">
        <v>-6.17</v>
      </c>
      <c r="P55" s="46">
        <v>-7.649</v>
      </c>
      <c r="Q55" s="46">
        <v>-7.4589999999999996</v>
      </c>
      <c r="R55" s="69"/>
    </row>
    <row r="56" spans="1:22" x14ac:dyDescent="0.25">
      <c r="A56" s="8" t="s">
        <v>40</v>
      </c>
      <c r="B56" s="75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>
        <v>-0.28999999999999998</v>
      </c>
      <c r="O56" s="70">
        <v>0.15</v>
      </c>
      <c r="P56" s="70">
        <v>-6.6000000000000003E-2</v>
      </c>
      <c r="Q56" s="70">
        <v>-0.107</v>
      </c>
      <c r="R56" s="69"/>
    </row>
    <row r="57" spans="1:22" x14ac:dyDescent="0.25">
      <c r="A57" s="6" t="s">
        <v>59</v>
      </c>
      <c r="B57" s="75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1">
        <v>-3.407</v>
      </c>
      <c r="P57" s="46">
        <v>-9.7349999999999994</v>
      </c>
      <c r="Q57" s="46">
        <v>-12.737</v>
      </c>
      <c r="R57" s="54">
        <v>-13.499000000000001</v>
      </c>
    </row>
    <row r="58" spans="1:22" x14ac:dyDescent="0.25">
      <c r="A58" s="8" t="s">
        <v>40</v>
      </c>
      <c r="B58" s="75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>
        <v>-0.19800000000000001</v>
      </c>
      <c r="P58" s="70">
        <v>0.24099999999999999</v>
      </c>
      <c r="Q58" s="70">
        <v>0.82399999999999995</v>
      </c>
      <c r="R58" s="72">
        <v>1.544</v>
      </c>
    </row>
    <row r="59" spans="1:22" x14ac:dyDescent="0.25">
      <c r="A59" s="34" t="s">
        <v>62</v>
      </c>
      <c r="B59" s="76">
        <f t="shared" ref="B59:Q59" si="0">SUM(B3:B58)</f>
        <v>11.204000000000001</v>
      </c>
      <c r="C59" s="35">
        <f t="shared" si="0"/>
        <v>10.055</v>
      </c>
      <c r="D59" s="35">
        <f t="shared" si="0"/>
        <v>20.977999999999998</v>
      </c>
      <c r="E59" s="35">
        <f t="shared" si="0"/>
        <v>33.668999999999997</v>
      </c>
      <c r="F59" s="35">
        <f t="shared" si="0"/>
        <v>50.335000000000001</v>
      </c>
      <c r="G59" s="35">
        <f t="shared" si="0"/>
        <v>62.471999999999994</v>
      </c>
      <c r="H59" s="35">
        <f t="shared" si="0"/>
        <v>33.536000000000008</v>
      </c>
      <c r="I59" s="35">
        <f t="shared" si="0"/>
        <v>-0.24699999999999367</v>
      </c>
      <c r="J59" s="35">
        <f t="shared" si="0"/>
        <v>-17.989999999999998</v>
      </c>
      <c r="K59" s="35">
        <f t="shared" si="0"/>
        <v>-25.710099999999994</v>
      </c>
      <c r="L59" s="35">
        <f t="shared" si="0"/>
        <v>4.9681000000000006</v>
      </c>
      <c r="M59" s="35">
        <f t="shared" si="0"/>
        <v>-42.029299999999992</v>
      </c>
      <c r="N59" s="35">
        <f t="shared" si="0"/>
        <v>-53.903500000000001</v>
      </c>
      <c r="O59" s="35">
        <f t="shared" si="0"/>
        <v>-61.094000000000001</v>
      </c>
      <c r="P59" s="35">
        <f t="shared" si="0"/>
        <v>-44.983000000000004</v>
      </c>
      <c r="Q59" s="35">
        <f t="shared" si="0"/>
        <v>-26.071999999999999</v>
      </c>
      <c r="R59" s="73">
        <f>SUM(R3:R58)</f>
        <v>-11.955</v>
      </c>
      <c r="S59" s="77">
        <f>SUM(B59:R59)</f>
        <v>-56.766800000000003</v>
      </c>
      <c r="U59" s="12"/>
      <c r="V59" s="1"/>
    </row>
    <row r="60" spans="1:22" x14ac:dyDescent="0.25">
      <c r="O60" s="3"/>
      <c r="P60" s="3"/>
      <c r="V60" s="19"/>
    </row>
    <row r="61" spans="1:22" x14ac:dyDescent="0.25">
      <c r="A61" s="30" t="s">
        <v>64</v>
      </c>
      <c r="D61" s="14"/>
      <c r="E61" s="2"/>
      <c r="I61" s="2"/>
      <c r="J61" s="2"/>
      <c r="L61" s="2"/>
      <c r="M61" s="20"/>
      <c r="R61" s="2"/>
      <c r="S61" s="2"/>
    </row>
    <row r="62" spans="1:22" x14ac:dyDescent="0.25">
      <c r="A62" t="s">
        <v>66</v>
      </c>
      <c r="D62" s="14"/>
      <c r="E62" s="21"/>
      <c r="M62" s="12"/>
      <c r="N62" s="57" t="s">
        <v>79</v>
      </c>
      <c r="O62" s="58">
        <f>SUM(B59:R59)</f>
        <v>-56.766800000000003</v>
      </c>
    </row>
    <row r="63" spans="1:22" x14ac:dyDescent="0.25">
      <c r="A63" t="s">
        <v>67</v>
      </c>
      <c r="N63" s="57" t="s">
        <v>80</v>
      </c>
      <c r="O63" s="58">
        <f>SUM(ABS(B59),ABS(C59),ABS(D59),ABS(E59),ABS(F59),ABS(G59),ABS(H59),ABS(I59),ABS(J59),ABS(K59),ABS(L59),ABS(M59),ABS(N59),ABS(O59),ABS(P59),ABS(Q59),ABS(R59))</f>
        <v>511.20099999999991</v>
      </c>
    </row>
    <row r="64" spans="1:22" x14ac:dyDescent="0.25">
      <c r="A64" s="30" t="s">
        <v>65</v>
      </c>
      <c r="O64" s="2"/>
    </row>
    <row r="65" spans="14:15" x14ac:dyDescent="0.25">
      <c r="N65" s="57" t="s">
        <v>72</v>
      </c>
      <c r="O65" s="58">
        <f>O62+'Revenue - policy decisions'!P63</f>
        <v>-123.67710000000001</v>
      </c>
    </row>
    <row r="66" spans="14:15" x14ac:dyDescent="0.25">
      <c r="N66" s="57" t="s">
        <v>71</v>
      </c>
      <c r="O66" s="58">
        <f>O63+'Revenue - policy decisions'!P64</f>
        <v>682.29469999999992</v>
      </c>
    </row>
  </sheetData>
  <mergeCells count="1">
    <mergeCell ref="B2:R2"/>
  </mergeCells>
  <pageMargins left="0.25" right="0.25" top="0.75" bottom="0.75" header="0.3" footer="0.3"/>
  <pageSetup paperSize="8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7"/>
  <sheetViews>
    <sheetView zoomScale="85" zoomScaleNormal="85" workbookViewId="0">
      <selection activeCell="C17" sqref="C17"/>
    </sheetView>
  </sheetViews>
  <sheetFormatPr defaultRowHeight="15" x14ac:dyDescent="0.25"/>
  <cols>
    <col min="1" max="1" width="54.42578125" style="3" customWidth="1"/>
    <col min="2" max="12" width="8.5703125" style="3" customWidth="1"/>
    <col min="13" max="16384" width="9.140625" style="3"/>
  </cols>
  <sheetData>
    <row r="1" spans="1:19" x14ac:dyDescent="0.25">
      <c r="A1" s="24" t="s">
        <v>70</v>
      </c>
      <c r="B1" s="61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62" t="s">
        <v>17</v>
      </c>
      <c r="S1" s="22" t="s">
        <v>63</v>
      </c>
    </row>
    <row r="2" spans="1:19" x14ac:dyDescent="0.25">
      <c r="A2" s="53"/>
      <c r="B2" s="88" t="s">
        <v>18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  <c r="S2" s="82" t="s">
        <v>18</v>
      </c>
    </row>
    <row r="3" spans="1:19" x14ac:dyDescent="0.25">
      <c r="A3" s="28" t="s">
        <v>19</v>
      </c>
      <c r="B3" s="63">
        <f>3.663+0.026</f>
        <v>3.6889999999999996</v>
      </c>
      <c r="C3" s="31" t="s">
        <v>20</v>
      </c>
      <c r="D3" s="31" t="s">
        <v>20</v>
      </c>
      <c r="E3" s="31" t="s">
        <v>20</v>
      </c>
      <c r="F3" s="31" t="s">
        <v>20</v>
      </c>
      <c r="G3" s="31" t="s">
        <v>20</v>
      </c>
      <c r="H3" s="31" t="s">
        <v>20</v>
      </c>
      <c r="I3" s="31" t="s">
        <v>20</v>
      </c>
      <c r="J3" s="31" t="s">
        <v>20</v>
      </c>
      <c r="K3" s="31" t="s">
        <v>20</v>
      </c>
      <c r="L3" s="31" t="s">
        <v>20</v>
      </c>
      <c r="M3" s="30"/>
      <c r="N3" s="30"/>
      <c r="O3" s="30"/>
      <c r="P3" s="30"/>
      <c r="Q3" s="30"/>
      <c r="R3" s="64"/>
    </row>
    <row r="4" spans="1:19" x14ac:dyDescent="0.25">
      <c r="A4" s="28" t="s">
        <v>21</v>
      </c>
      <c r="B4" s="63">
        <f>0.728-0.082</f>
        <v>0.64600000000000002</v>
      </c>
      <c r="C4" s="31" t="s">
        <v>20</v>
      </c>
      <c r="D4" s="31" t="s">
        <v>20</v>
      </c>
      <c r="E4" s="31" t="s">
        <v>20</v>
      </c>
      <c r="F4" s="31" t="s">
        <v>20</v>
      </c>
      <c r="G4" s="31" t="s">
        <v>20</v>
      </c>
      <c r="H4" s="31" t="s">
        <v>20</v>
      </c>
      <c r="I4" s="31" t="s">
        <v>20</v>
      </c>
      <c r="J4" s="31" t="s">
        <v>20</v>
      </c>
      <c r="K4" s="31" t="s">
        <v>20</v>
      </c>
      <c r="L4" s="31" t="s">
        <v>20</v>
      </c>
      <c r="M4" s="30"/>
      <c r="N4" s="30"/>
      <c r="O4" s="30"/>
      <c r="P4" s="30"/>
      <c r="Q4" s="30"/>
      <c r="R4" s="64"/>
    </row>
    <row r="5" spans="1:19" x14ac:dyDescent="0.25">
      <c r="A5" s="28" t="s">
        <v>22</v>
      </c>
      <c r="B5" s="63">
        <v>0.254</v>
      </c>
      <c r="C5" s="31">
        <v>0.29699999999999999</v>
      </c>
      <c r="D5" s="31" t="s">
        <v>20</v>
      </c>
      <c r="E5" s="31" t="s">
        <v>20</v>
      </c>
      <c r="F5" s="31" t="s">
        <v>20</v>
      </c>
      <c r="G5" s="31" t="s">
        <v>20</v>
      </c>
      <c r="H5" s="31" t="s">
        <v>20</v>
      </c>
      <c r="I5" s="31" t="s">
        <v>20</v>
      </c>
      <c r="J5" s="31" t="s">
        <v>20</v>
      </c>
      <c r="K5" s="31" t="s">
        <v>20</v>
      </c>
      <c r="L5" s="31" t="s">
        <v>20</v>
      </c>
      <c r="M5" s="30"/>
      <c r="N5" s="30"/>
      <c r="O5" s="30"/>
      <c r="P5" s="30"/>
      <c r="Q5" s="30"/>
      <c r="R5" s="64"/>
    </row>
    <row r="6" spans="1:19" x14ac:dyDescent="0.25">
      <c r="A6" s="28" t="s">
        <v>23</v>
      </c>
      <c r="B6" s="63">
        <f>3.303-0.111</f>
        <v>3.1919999999999997</v>
      </c>
      <c r="C6" s="31">
        <f>4.569-0.033</f>
        <v>4.5359999999999996</v>
      </c>
      <c r="D6" s="31" t="s">
        <v>20</v>
      </c>
      <c r="E6" s="31" t="s">
        <v>20</v>
      </c>
      <c r="F6" s="31" t="s">
        <v>20</v>
      </c>
      <c r="G6" s="31" t="s">
        <v>20</v>
      </c>
      <c r="H6" s="31" t="s">
        <v>20</v>
      </c>
      <c r="I6" s="31" t="s">
        <v>20</v>
      </c>
      <c r="J6" s="31" t="s">
        <v>20</v>
      </c>
      <c r="K6" s="31" t="s">
        <v>20</v>
      </c>
      <c r="L6" s="31" t="s">
        <v>20</v>
      </c>
      <c r="M6" s="30"/>
      <c r="N6" s="30"/>
      <c r="O6" s="30"/>
      <c r="P6" s="30"/>
      <c r="Q6" s="30"/>
      <c r="R6" s="64"/>
    </row>
    <row r="7" spans="1:19" x14ac:dyDescent="0.25">
      <c r="A7" s="28" t="s">
        <v>24</v>
      </c>
      <c r="B7" s="63">
        <f>0.052-0.748</f>
        <v>-0.69599999999999995</v>
      </c>
      <c r="C7" s="31">
        <f>0.046-0.16</f>
        <v>-0.114</v>
      </c>
      <c r="D7" s="31">
        <f>0.023-0.171</f>
        <v>-0.14800000000000002</v>
      </c>
      <c r="E7" s="31" t="s">
        <v>20</v>
      </c>
      <c r="F7" s="31" t="s">
        <v>20</v>
      </c>
      <c r="G7" s="31" t="s">
        <v>20</v>
      </c>
      <c r="H7" s="31" t="s">
        <v>20</v>
      </c>
      <c r="I7" s="31" t="s">
        <v>20</v>
      </c>
      <c r="J7" s="31" t="s">
        <v>20</v>
      </c>
      <c r="K7" s="31" t="s">
        <v>20</v>
      </c>
      <c r="L7" s="31" t="s">
        <v>20</v>
      </c>
      <c r="M7" s="30"/>
      <c r="N7" s="30"/>
      <c r="O7" s="30"/>
      <c r="P7" s="30"/>
      <c r="Q7" s="30"/>
      <c r="R7" s="64"/>
    </row>
    <row r="8" spans="1:19" x14ac:dyDescent="0.25">
      <c r="A8" s="28" t="s">
        <v>25</v>
      </c>
      <c r="B8" s="63">
        <f>1.042+0.186</f>
        <v>1.228</v>
      </c>
      <c r="C8" s="31">
        <f>1.551+0.081</f>
        <v>1.6319999999999999</v>
      </c>
      <c r="D8" s="31">
        <f>1.499+0.103</f>
        <v>1.6020000000000001</v>
      </c>
      <c r="E8" s="31" t="s">
        <v>20</v>
      </c>
      <c r="F8" s="31" t="s">
        <v>20</v>
      </c>
      <c r="G8" s="31" t="s">
        <v>20</v>
      </c>
      <c r="H8" s="31" t="s">
        <v>20</v>
      </c>
      <c r="I8" s="31" t="s">
        <v>20</v>
      </c>
      <c r="J8" s="31" t="s">
        <v>20</v>
      </c>
      <c r="K8" s="31" t="s">
        <v>20</v>
      </c>
      <c r="L8" s="31" t="s">
        <v>20</v>
      </c>
      <c r="M8" s="30"/>
      <c r="N8" s="30"/>
      <c r="O8" s="30"/>
      <c r="P8" s="30"/>
      <c r="Q8" s="30"/>
      <c r="R8" s="64"/>
    </row>
    <row r="9" spans="1:19" x14ac:dyDescent="0.25">
      <c r="A9" s="28" t="s">
        <v>26</v>
      </c>
      <c r="B9" s="63">
        <v>0.49000000000000005</v>
      </c>
      <c r="C9" s="31">
        <v>0.40400000000000003</v>
      </c>
      <c r="D9" s="31">
        <v>0.44900000000000001</v>
      </c>
      <c r="E9" s="31">
        <v>0.49099999999999999</v>
      </c>
      <c r="F9" s="31" t="s">
        <v>20</v>
      </c>
      <c r="G9" s="31" t="s">
        <v>20</v>
      </c>
      <c r="H9" s="31" t="s">
        <v>20</v>
      </c>
      <c r="I9" s="31" t="s">
        <v>20</v>
      </c>
      <c r="J9" s="31" t="s">
        <v>20</v>
      </c>
      <c r="K9" s="31" t="s">
        <v>20</v>
      </c>
      <c r="L9" s="31" t="s">
        <v>20</v>
      </c>
      <c r="M9" s="30"/>
      <c r="N9" s="30"/>
      <c r="O9" s="30"/>
      <c r="P9" s="30"/>
      <c r="Q9" s="30"/>
      <c r="R9" s="64"/>
    </row>
    <row r="10" spans="1:19" x14ac:dyDescent="0.25">
      <c r="A10" s="54" t="s">
        <v>27</v>
      </c>
      <c r="B10" s="63">
        <f>0.732+0.192</f>
        <v>0.92399999999999993</v>
      </c>
      <c r="C10" s="31">
        <v>1.794</v>
      </c>
      <c r="D10" s="31">
        <v>1.349</v>
      </c>
      <c r="E10" s="31">
        <v>1.37</v>
      </c>
      <c r="F10" s="31" t="s">
        <v>20</v>
      </c>
      <c r="G10" s="31" t="s">
        <v>20</v>
      </c>
      <c r="H10" s="31" t="s">
        <v>20</v>
      </c>
      <c r="I10" s="31" t="s">
        <v>20</v>
      </c>
      <c r="J10" s="31" t="s">
        <v>20</v>
      </c>
      <c r="K10" s="31" t="s">
        <v>20</v>
      </c>
      <c r="L10" s="31" t="s">
        <v>20</v>
      </c>
      <c r="M10" s="30"/>
      <c r="N10" s="30"/>
      <c r="O10" s="30"/>
      <c r="P10" s="30"/>
      <c r="Q10" s="30"/>
      <c r="R10" s="64"/>
    </row>
    <row r="11" spans="1:19" x14ac:dyDescent="0.25">
      <c r="A11" s="54" t="s">
        <v>28</v>
      </c>
      <c r="B11" s="63" t="s">
        <v>20</v>
      </c>
      <c r="C11" s="31">
        <v>1.0499999999999998</v>
      </c>
      <c r="D11" s="31">
        <v>1.4790000000000001</v>
      </c>
      <c r="E11" s="31">
        <v>1.2210000000000001</v>
      </c>
      <c r="F11" s="31">
        <v>1.282</v>
      </c>
      <c r="G11" s="31" t="s">
        <v>20</v>
      </c>
      <c r="H11" s="31" t="s">
        <v>20</v>
      </c>
      <c r="I11" s="31" t="s">
        <v>20</v>
      </c>
      <c r="J11" s="31" t="s">
        <v>20</v>
      </c>
      <c r="K11" s="31" t="s">
        <v>20</v>
      </c>
      <c r="L11" s="31" t="s">
        <v>20</v>
      </c>
      <c r="M11" s="30"/>
      <c r="N11" s="30"/>
      <c r="O11" s="30"/>
      <c r="P11" s="30"/>
      <c r="Q11" s="30"/>
      <c r="R11" s="64"/>
    </row>
    <row r="12" spans="1:19" x14ac:dyDescent="0.25">
      <c r="A12" s="54" t="s">
        <v>29</v>
      </c>
      <c r="B12" s="63" t="s">
        <v>20</v>
      </c>
      <c r="C12" s="31">
        <f>5.969+0.169</f>
        <v>6.1379999999999999</v>
      </c>
      <c r="D12" s="31">
        <v>6.3979999999999997</v>
      </c>
      <c r="E12" s="31">
        <v>6.9859999999999998</v>
      </c>
      <c r="F12" s="31">
        <v>7.8109999999999999</v>
      </c>
      <c r="G12" s="31" t="s">
        <v>20</v>
      </c>
      <c r="H12" s="31" t="s">
        <v>20</v>
      </c>
      <c r="I12" s="31" t="s">
        <v>20</v>
      </c>
      <c r="J12" s="31" t="s">
        <v>20</v>
      </c>
      <c r="K12" s="31" t="s">
        <v>20</v>
      </c>
      <c r="L12" s="31" t="s">
        <v>20</v>
      </c>
      <c r="M12" s="30"/>
      <c r="N12" s="30"/>
      <c r="O12" s="30"/>
      <c r="P12" s="30"/>
      <c r="Q12" s="30"/>
      <c r="R12" s="64"/>
    </row>
    <row r="13" spans="1:19" x14ac:dyDescent="0.25">
      <c r="A13" s="1" t="s">
        <v>30</v>
      </c>
      <c r="B13" s="63" t="s">
        <v>20</v>
      </c>
      <c r="C13" s="31" t="s">
        <v>20</v>
      </c>
      <c r="D13" s="31">
        <v>1.873</v>
      </c>
      <c r="E13" s="31">
        <f>2.943+0.116</f>
        <v>3.0590000000000002</v>
      </c>
      <c r="F13" s="31">
        <v>3.3540000000000001</v>
      </c>
      <c r="G13" s="31">
        <v>3.5390000000000001</v>
      </c>
      <c r="H13" s="31" t="s">
        <v>20</v>
      </c>
      <c r="I13" s="31" t="s">
        <v>20</v>
      </c>
      <c r="J13" s="31" t="s">
        <v>20</v>
      </c>
      <c r="K13" s="31" t="s">
        <v>20</v>
      </c>
      <c r="L13" s="31" t="s">
        <v>20</v>
      </c>
      <c r="M13" s="30"/>
      <c r="N13" s="30"/>
      <c r="O13" s="30"/>
      <c r="P13" s="30"/>
      <c r="Q13" s="30"/>
      <c r="R13" s="64"/>
    </row>
    <row r="14" spans="1:19" x14ac:dyDescent="0.25">
      <c r="A14" s="54" t="s">
        <v>31</v>
      </c>
      <c r="B14" s="63" t="s">
        <v>20</v>
      </c>
      <c r="C14" s="31" t="s">
        <v>20</v>
      </c>
      <c r="D14" s="31">
        <v>0.94400000000000006</v>
      </c>
      <c r="E14" s="31">
        <v>2.2909999999999999</v>
      </c>
      <c r="F14" s="31">
        <v>3.2069999999999999</v>
      </c>
      <c r="G14" s="31">
        <v>3.2840000000000003</v>
      </c>
      <c r="H14" s="31" t="s">
        <v>20</v>
      </c>
      <c r="I14" s="31" t="s">
        <v>20</v>
      </c>
      <c r="J14" s="31" t="s">
        <v>20</v>
      </c>
      <c r="K14" s="31" t="s">
        <v>20</v>
      </c>
      <c r="L14" s="31" t="s">
        <v>20</v>
      </c>
      <c r="M14" s="30"/>
      <c r="N14" s="30"/>
      <c r="O14" s="30"/>
      <c r="P14" s="30"/>
      <c r="Q14" s="30"/>
      <c r="R14" s="64"/>
    </row>
    <row r="15" spans="1:19" x14ac:dyDescent="0.25">
      <c r="A15" s="54" t="s">
        <v>32</v>
      </c>
      <c r="B15" s="63" t="s">
        <v>20</v>
      </c>
      <c r="C15" s="31" t="s">
        <v>20</v>
      </c>
      <c r="D15" s="31" t="s">
        <v>20</v>
      </c>
      <c r="E15" s="31">
        <v>1.7549999999999999</v>
      </c>
      <c r="F15" s="31">
        <v>1.288</v>
      </c>
      <c r="G15" s="31">
        <v>1.0840000000000001</v>
      </c>
      <c r="H15" s="31">
        <v>1.119</v>
      </c>
      <c r="I15" s="31" t="s">
        <v>20</v>
      </c>
      <c r="J15" s="31" t="s">
        <v>20</v>
      </c>
      <c r="K15" s="31" t="s">
        <v>20</v>
      </c>
      <c r="L15" s="31" t="s">
        <v>20</v>
      </c>
      <c r="M15" s="30"/>
      <c r="N15" s="30"/>
      <c r="O15" s="30"/>
      <c r="P15" s="30"/>
      <c r="Q15" s="30"/>
      <c r="R15" s="64"/>
    </row>
    <row r="16" spans="1:19" x14ac:dyDescent="0.25">
      <c r="A16" s="54" t="s">
        <v>33</v>
      </c>
      <c r="B16" s="63" t="s">
        <v>20</v>
      </c>
      <c r="C16" s="31" t="s">
        <v>20</v>
      </c>
      <c r="D16" s="31" t="s">
        <v>20</v>
      </c>
      <c r="E16" s="31">
        <v>2.089</v>
      </c>
      <c r="F16" s="31">
        <f>4.271+0.398</f>
        <v>4.6689999999999996</v>
      </c>
      <c r="G16" s="31">
        <v>5.0270000000000001</v>
      </c>
      <c r="H16" s="31">
        <v>5.4979999999999993</v>
      </c>
      <c r="I16" s="31" t="s">
        <v>20</v>
      </c>
      <c r="J16" s="31" t="s">
        <v>20</v>
      </c>
      <c r="K16" s="31" t="s">
        <v>20</v>
      </c>
      <c r="L16" s="31" t="s">
        <v>20</v>
      </c>
      <c r="M16" s="30"/>
      <c r="N16" s="30"/>
      <c r="O16" s="30"/>
      <c r="P16" s="30"/>
      <c r="Q16" s="30"/>
      <c r="R16" s="64"/>
    </row>
    <row r="17" spans="1:18" x14ac:dyDescent="0.25">
      <c r="A17" s="54" t="s">
        <v>34</v>
      </c>
      <c r="B17" s="63" t="s">
        <v>20</v>
      </c>
      <c r="C17" s="31" t="s">
        <v>20</v>
      </c>
      <c r="D17" s="31" t="s">
        <v>20</v>
      </c>
      <c r="E17" s="31" t="s">
        <v>20</v>
      </c>
      <c r="F17" s="31">
        <f>1.969+0.159</f>
        <v>2.1280000000000001</v>
      </c>
      <c r="G17" s="31">
        <v>3.782</v>
      </c>
      <c r="H17" s="31">
        <v>3.0920000000000001</v>
      </c>
      <c r="I17" s="31">
        <f>2.868+0.307</f>
        <v>3.1749999999999998</v>
      </c>
      <c r="J17" s="31" t="s">
        <v>20</v>
      </c>
      <c r="K17" s="31" t="s">
        <v>20</v>
      </c>
      <c r="L17" s="31" t="s">
        <v>20</v>
      </c>
      <c r="M17" s="30"/>
      <c r="N17" s="30"/>
      <c r="O17" s="30"/>
      <c r="P17" s="30"/>
      <c r="Q17" s="30"/>
      <c r="R17" s="64"/>
    </row>
    <row r="18" spans="1:18" x14ac:dyDescent="0.25">
      <c r="A18" s="54" t="s">
        <v>35</v>
      </c>
      <c r="B18" s="63" t="s">
        <v>20</v>
      </c>
      <c r="C18" s="31" t="s">
        <v>20</v>
      </c>
      <c r="D18" s="31" t="s">
        <v>20</v>
      </c>
      <c r="E18" s="31" t="s">
        <v>20</v>
      </c>
      <c r="F18" s="31">
        <f>4.189+0.026</f>
        <v>4.2149999999999999</v>
      </c>
      <c r="G18" s="31">
        <v>6.7270000000000003</v>
      </c>
      <c r="H18" s="31">
        <v>8.1989999999999998</v>
      </c>
      <c r="I18" s="31">
        <v>10.548</v>
      </c>
      <c r="J18" s="31" t="s">
        <v>20</v>
      </c>
      <c r="K18" s="31" t="s">
        <v>20</v>
      </c>
      <c r="L18" s="31" t="s">
        <v>20</v>
      </c>
      <c r="M18" s="30"/>
      <c r="N18" s="30"/>
      <c r="O18" s="30"/>
      <c r="P18" s="30"/>
      <c r="Q18" s="30"/>
      <c r="R18" s="64"/>
    </row>
    <row r="19" spans="1:18" x14ac:dyDescent="0.25">
      <c r="A19" s="54" t="s">
        <v>36</v>
      </c>
      <c r="B19" s="63" t="s">
        <v>20</v>
      </c>
      <c r="C19" s="31" t="s">
        <v>20</v>
      </c>
      <c r="D19" s="31" t="s">
        <v>20</v>
      </c>
      <c r="E19" s="31" t="s">
        <v>20</v>
      </c>
      <c r="F19" s="31" t="s">
        <v>20</v>
      </c>
      <c r="G19" s="31">
        <v>3.6840000000000002</v>
      </c>
      <c r="H19" s="31">
        <v>4.1069999999999993</v>
      </c>
      <c r="I19" s="31">
        <v>3.7850000000000001</v>
      </c>
      <c r="J19" s="31">
        <v>3.2319999999999998</v>
      </c>
      <c r="K19" s="31" t="s">
        <v>20</v>
      </c>
      <c r="L19" s="31" t="s">
        <v>20</v>
      </c>
      <c r="M19" s="30"/>
      <c r="N19" s="30"/>
      <c r="O19" s="30"/>
      <c r="P19" s="30"/>
      <c r="Q19" s="30"/>
      <c r="R19" s="64"/>
    </row>
    <row r="20" spans="1:18" x14ac:dyDescent="0.25">
      <c r="A20" s="54" t="s">
        <v>37</v>
      </c>
      <c r="B20" s="63" t="s">
        <v>20</v>
      </c>
      <c r="C20" s="31" t="s">
        <v>20</v>
      </c>
      <c r="D20" s="31" t="s">
        <v>20</v>
      </c>
      <c r="E20" s="31" t="s">
        <v>20</v>
      </c>
      <c r="F20" s="31" t="s">
        <v>20</v>
      </c>
      <c r="G20" s="31">
        <v>0.38500000000000001</v>
      </c>
      <c r="H20" s="31">
        <v>8.7000000000000008E-2</v>
      </c>
      <c r="I20" s="31">
        <v>0</v>
      </c>
      <c r="J20" s="31">
        <v>3.3000000000000002E-2</v>
      </c>
      <c r="K20" s="31" t="s">
        <v>20</v>
      </c>
      <c r="L20" s="31" t="s">
        <v>20</v>
      </c>
      <c r="M20" s="30"/>
      <c r="N20" s="30"/>
      <c r="O20" s="30"/>
      <c r="P20" s="30"/>
      <c r="Q20" s="30"/>
      <c r="R20" s="64"/>
    </row>
    <row r="21" spans="1:18" x14ac:dyDescent="0.25">
      <c r="A21" s="54" t="s">
        <v>38</v>
      </c>
      <c r="B21" s="63" t="s">
        <v>20</v>
      </c>
      <c r="C21" s="31" t="s">
        <v>20</v>
      </c>
      <c r="D21" s="31" t="s">
        <v>20</v>
      </c>
      <c r="E21" s="31" t="s">
        <v>20</v>
      </c>
      <c r="F21" s="31" t="s">
        <v>20</v>
      </c>
      <c r="G21" s="31">
        <v>3.0220000000000002</v>
      </c>
      <c r="H21" s="31">
        <v>1.46</v>
      </c>
      <c r="I21" s="31">
        <v>4.2809999999999997</v>
      </c>
      <c r="J21" s="31">
        <v>4.54</v>
      </c>
      <c r="K21" s="31" t="s">
        <v>20</v>
      </c>
      <c r="L21" s="31" t="s">
        <v>20</v>
      </c>
      <c r="M21" s="30"/>
      <c r="N21" s="30"/>
      <c r="O21" s="30"/>
      <c r="P21" s="30"/>
      <c r="Q21" s="30"/>
      <c r="R21" s="64"/>
    </row>
    <row r="22" spans="1:18" x14ac:dyDescent="0.25">
      <c r="A22" s="54" t="s">
        <v>39</v>
      </c>
      <c r="B22" s="63" t="s">
        <v>20</v>
      </c>
      <c r="C22" s="31" t="s">
        <v>20</v>
      </c>
      <c r="D22" s="31" t="s">
        <v>20</v>
      </c>
      <c r="E22" s="31" t="s">
        <v>20</v>
      </c>
      <c r="F22" s="31" t="s">
        <v>20</v>
      </c>
      <c r="G22" s="31" t="s">
        <v>20</v>
      </c>
      <c r="H22" s="31">
        <v>11.415000000000001</v>
      </c>
      <c r="I22" s="31">
        <v>1.2629999999999999</v>
      </c>
      <c r="J22" s="31">
        <v>0.81899999999999995</v>
      </c>
      <c r="K22" s="31">
        <v>0.82099999999999995</v>
      </c>
      <c r="L22" s="31" t="s">
        <v>20</v>
      </c>
      <c r="M22" s="30"/>
      <c r="N22" s="30"/>
      <c r="O22" s="30"/>
      <c r="P22" s="30"/>
      <c r="Q22" s="30"/>
      <c r="R22" s="64"/>
    </row>
    <row r="23" spans="1:18" x14ac:dyDescent="0.25">
      <c r="A23" s="54" t="s">
        <v>41</v>
      </c>
      <c r="B23" s="63" t="s">
        <v>20</v>
      </c>
      <c r="C23" s="31" t="s">
        <v>20</v>
      </c>
      <c r="D23" s="31" t="s">
        <v>20</v>
      </c>
      <c r="E23" s="31" t="s">
        <v>20</v>
      </c>
      <c r="F23" s="31" t="s">
        <v>20</v>
      </c>
      <c r="G23" s="31" t="s">
        <v>20</v>
      </c>
      <c r="H23" s="31">
        <v>19.193999999999999</v>
      </c>
      <c r="I23" s="31">
        <v>18.645</v>
      </c>
      <c r="J23" s="31">
        <v>17.07</v>
      </c>
      <c r="K23" s="31">
        <v>10.773999999999999</v>
      </c>
      <c r="L23" s="31" t="s">
        <v>20</v>
      </c>
      <c r="M23" s="30"/>
      <c r="N23" s="30"/>
      <c r="O23" s="30"/>
      <c r="P23" s="30"/>
      <c r="Q23" s="30"/>
      <c r="R23" s="64"/>
    </row>
    <row r="24" spans="1:18" x14ac:dyDescent="0.25">
      <c r="A24" s="28" t="s">
        <v>42</v>
      </c>
      <c r="B24" s="63" t="s">
        <v>20</v>
      </c>
      <c r="C24" s="31" t="s">
        <v>20</v>
      </c>
      <c r="D24" s="31" t="s">
        <v>20</v>
      </c>
      <c r="E24" s="31" t="s">
        <v>20</v>
      </c>
      <c r="F24" s="31" t="s">
        <v>20</v>
      </c>
      <c r="G24" s="31" t="s">
        <v>20</v>
      </c>
      <c r="H24" s="31">
        <v>3.54</v>
      </c>
      <c r="I24" s="31">
        <v>8.5609999999999999</v>
      </c>
      <c r="J24" s="31">
        <v>2.1239999999999997</v>
      </c>
      <c r="K24" s="31">
        <v>4.9929999999999994</v>
      </c>
      <c r="L24" s="31" t="s">
        <v>20</v>
      </c>
      <c r="M24" s="30"/>
      <c r="N24" s="30"/>
      <c r="O24" s="30"/>
      <c r="P24" s="30"/>
      <c r="Q24" s="30"/>
      <c r="R24" s="64"/>
    </row>
    <row r="25" spans="1:18" x14ac:dyDescent="0.25">
      <c r="A25" s="28" t="s">
        <v>43</v>
      </c>
      <c r="B25" s="63" t="s">
        <v>20</v>
      </c>
      <c r="C25" s="31" t="s">
        <v>20</v>
      </c>
      <c r="D25" s="31" t="s">
        <v>20</v>
      </c>
      <c r="E25" s="31" t="s">
        <v>20</v>
      </c>
      <c r="F25" s="31" t="s">
        <v>20</v>
      </c>
      <c r="G25" s="31" t="s">
        <v>20</v>
      </c>
      <c r="H25" s="31" t="s">
        <v>20</v>
      </c>
      <c r="I25" s="31">
        <v>0.45100000000000001</v>
      </c>
      <c r="J25" s="31">
        <v>-1.7090000000000001</v>
      </c>
      <c r="K25" s="31">
        <v>-0.46099999999999997</v>
      </c>
      <c r="L25" s="31">
        <v>-0.33500000000000002</v>
      </c>
      <c r="M25" s="30"/>
      <c r="N25" s="30"/>
      <c r="O25" s="30"/>
      <c r="P25" s="30"/>
      <c r="Q25" s="30"/>
      <c r="R25" s="64"/>
    </row>
    <row r="26" spans="1:18" x14ac:dyDescent="0.25">
      <c r="A26" s="28" t="s">
        <v>44</v>
      </c>
      <c r="B26" s="63" t="s">
        <v>20</v>
      </c>
      <c r="C26" s="31" t="s">
        <v>20</v>
      </c>
      <c r="D26" s="31" t="s">
        <v>20</v>
      </c>
      <c r="E26" s="31" t="s">
        <v>20</v>
      </c>
      <c r="F26" s="31" t="s">
        <v>20</v>
      </c>
      <c r="G26" s="31" t="s">
        <v>20</v>
      </c>
      <c r="H26" s="31" t="s">
        <v>20</v>
      </c>
      <c r="I26" s="31">
        <f>1.916+0.396</f>
        <v>2.3119999999999998</v>
      </c>
      <c r="J26" s="31">
        <v>4.1609999999999996</v>
      </c>
      <c r="K26" s="31">
        <v>1.712</v>
      </c>
      <c r="L26" s="31">
        <f>-2.574+0.046</f>
        <v>-2.528</v>
      </c>
      <c r="M26" s="30"/>
      <c r="N26" s="30"/>
      <c r="O26" s="30"/>
      <c r="P26" s="30"/>
      <c r="Q26" s="30"/>
      <c r="R26" s="64"/>
    </row>
    <row r="27" spans="1:18" x14ac:dyDescent="0.25">
      <c r="A27" s="28" t="s">
        <v>45</v>
      </c>
      <c r="B27" s="63" t="s">
        <v>20</v>
      </c>
      <c r="C27" s="31" t="s">
        <v>20</v>
      </c>
      <c r="D27" s="31" t="s">
        <v>20</v>
      </c>
      <c r="E27" s="31" t="s">
        <v>20</v>
      </c>
      <c r="F27" s="31" t="s">
        <v>20</v>
      </c>
      <c r="G27" s="31" t="s">
        <v>20</v>
      </c>
      <c r="H27" s="31" t="s">
        <v>20</v>
      </c>
      <c r="I27" s="31" t="s">
        <v>20</v>
      </c>
      <c r="J27" s="31">
        <v>0.127</v>
      </c>
      <c r="K27" s="31">
        <v>-0.73499999999999999</v>
      </c>
      <c r="L27" s="31">
        <v>-0.65400000000000003</v>
      </c>
      <c r="M27" s="31">
        <v>-0.625</v>
      </c>
      <c r="N27" s="30"/>
      <c r="O27" s="30"/>
      <c r="P27" s="30"/>
      <c r="Q27" s="30"/>
      <c r="R27" s="64"/>
    </row>
    <row r="28" spans="1:18" x14ac:dyDescent="0.25">
      <c r="A28" s="28" t="s">
        <v>46</v>
      </c>
      <c r="B28" s="63" t="s">
        <v>20</v>
      </c>
      <c r="C28" s="31" t="s">
        <v>20</v>
      </c>
      <c r="D28" s="31" t="s">
        <v>20</v>
      </c>
      <c r="E28" s="31" t="s">
        <v>20</v>
      </c>
      <c r="F28" s="31" t="s">
        <v>20</v>
      </c>
      <c r="G28" s="31" t="s">
        <v>20</v>
      </c>
      <c r="H28" s="31" t="s">
        <v>20</v>
      </c>
      <c r="I28" s="31" t="s">
        <v>20</v>
      </c>
      <c r="J28" s="31">
        <v>-2.4E-2</v>
      </c>
      <c r="K28" s="31">
        <v>6.0999999999999999E-2</v>
      </c>
      <c r="L28" s="31">
        <v>-1E-3</v>
      </c>
      <c r="M28" s="31">
        <f>0.004+0</f>
        <v>4.0000000000000001E-3</v>
      </c>
      <c r="N28" s="31"/>
      <c r="O28" s="31"/>
      <c r="P28" s="31"/>
      <c r="Q28" s="31"/>
      <c r="R28" s="28"/>
    </row>
    <row r="29" spans="1:18" x14ac:dyDescent="0.25">
      <c r="A29" s="28" t="s">
        <v>47</v>
      </c>
      <c r="B29" s="63" t="s">
        <v>20</v>
      </c>
      <c r="C29" s="31" t="s">
        <v>20</v>
      </c>
      <c r="D29" s="31" t="s">
        <v>20</v>
      </c>
      <c r="E29" s="31" t="s">
        <v>20</v>
      </c>
      <c r="F29" s="31" t="s">
        <v>20</v>
      </c>
      <c r="G29" s="31" t="s">
        <v>20</v>
      </c>
      <c r="H29" s="31" t="s">
        <v>20</v>
      </c>
      <c r="I29" s="31" t="s">
        <v>20</v>
      </c>
      <c r="J29" s="31">
        <v>0.38100000000000001</v>
      </c>
      <c r="K29" s="31">
        <v>0.55399999999999994</v>
      </c>
      <c r="L29" s="31">
        <f>0.236-0.308</f>
        <v>-7.2000000000000008E-2</v>
      </c>
      <c r="M29" s="31">
        <f>0.448-0.176</f>
        <v>0.27200000000000002</v>
      </c>
      <c r="N29" s="31"/>
      <c r="O29" s="31"/>
      <c r="P29" s="31"/>
      <c r="Q29" s="31"/>
      <c r="R29" s="28"/>
    </row>
    <row r="30" spans="1:18" x14ac:dyDescent="0.25">
      <c r="A30" s="28" t="s">
        <v>48</v>
      </c>
      <c r="B30" s="63" t="s">
        <v>20</v>
      </c>
      <c r="C30" s="31" t="s">
        <v>20</v>
      </c>
      <c r="D30" s="31" t="s">
        <v>20</v>
      </c>
      <c r="E30" s="31" t="s">
        <v>20</v>
      </c>
      <c r="F30" s="31" t="s">
        <v>20</v>
      </c>
      <c r="G30" s="31" t="s">
        <v>20</v>
      </c>
      <c r="H30" s="31" t="s">
        <v>20</v>
      </c>
      <c r="I30" s="31" t="s">
        <v>20</v>
      </c>
      <c r="J30" s="31">
        <v>2.004</v>
      </c>
      <c r="K30" s="31">
        <f>1.722+0.379</f>
        <v>2.101</v>
      </c>
      <c r="L30" s="31">
        <v>-6.5000000000000002E-2</v>
      </c>
      <c r="M30" s="31">
        <f>0.798-0.358</f>
        <v>0.44000000000000006</v>
      </c>
      <c r="N30" s="31"/>
      <c r="O30" s="31"/>
      <c r="P30" s="31"/>
      <c r="Q30" s="31"/>
      <c r="R30" s="28"/>
    </row>
    <row r="31" spans="1:18" x14ac:dyDescent="0.25">
      <c r="A31" s="28" t="s">
        <v>49</v>
      </c>
      <c r="B31" s="63" t="s">
        <v>20</v>
      </c>
      <c r="C31" s="31" t="s">
        <v>20</v>
      </c>
      <c r="D31" s="31" t="s">
        <v>20</v>
      </c>
      <c r="E31" s="31" t="s">
        <v>20</v>
      </c>
      <c r="F31" s="31" t="s">
        <v>20</v>
      </c>
      <c r="G31" s="31" t="s">
        <v>20</v>
      </c>
      <c r="H31" s="31" t="s">
        <v>20</v>
      </c>
      <c r="I31" s="31" t="s">
        <v>20</v>
      </c>
      <c r="J31" s="31" t="s">
        <v>20</v>
      </c>
      <c r="K31" s="31">
        <v>4.63</v>
      </c>
      <c r="L31" s="31">
        <v>0.74199999999999999</v>
      </c>
      <c r="M31" s="31">
        <f>6.269-0.2</f>
        <v>6.069</v>
      </c>
      <c r="N31" s="31">
        <f>6.468-0.251</f>
        <v>6.2169999999999996</v>
      </c>
      <c r="O31" s="31"/>
      <c r="P31" s="31"/>
      <c r="Q31" s="31"/>
      <c r="R31" s="28"/>
    </row>
    <row r="32" spans="1:18" x14ac:dyDescent="0.25">
      <c r="A32" s="28" t="s">
        <v>50</v>
      </c>
      <c r="B32" s="63" t="s">
        <v>20</v>
      </c>
      <c r="C32" s="31" t="s">
        <v>20</v>
      </c>
      <c r="D32" s="31" t="s">
        <v>20</v>
      </c>
      <c r="E32" s="31" t="s">
        <v>20</v>
      </c>
      <c r="F32" s="31" t="s">
        <v>20</v>
      </c>
      <c r="G32" s="31" t="s">
        <v>20</v>
      </c>
      <c r="H32" s="31" t="s">
        <v>20</v>
      </c>
      <c r="I32" s="31" t="s">
        <v>20</v>
      </c>
      <c r="J32" s="31" t="s">
        <v>20</v>
      </c>
      <c r="K32" s="31">
        <v>1.9970000000000001</v>
      </c>
      <c r="L32" s="31">
        <v>-0.33100000000000002</v>
      </c>
      <c r="M32" s="31">
        <f>0.773-0.93</f>
        <v>-0.15700000000000003</v>
      </c>
      <c r="N32" s="31">
        <f>3.095-0.648</f>
        <v>2.4470000000000001</v>
      </c>
      <c r="O32" s="31"/>
      <c r="P32" s="31"/>
      <c r="Q32" s="31"/>
      <c r="R32" s="28"/>
    </row>
    <row r="33" spans="1:23" x14ac:dyDescent="0.25">
      <c r="A33" s="28" t="s">
        <v>51</v>
      </c>
      <c r="B33" s="63" t="s">
        <v>20</v>
      </c>
      <c r="C33" s="31" t="s">
        <v>20</v>
      </c>
      <c r="D33" s="31" t="s">
        <v>20</v>
      </c>
      <c r="E33" s="31" t="s">
        <v>20</v>
      </c>
      <c r="F33" s="31" t="s">
        <v>20</v>
      </c>
      <c r="G33" s="31" t="s">
        <v>20</v>
      </c>
      <c r="H33" s="31" t="s">
        <v>20</v>
      </c>
      <c r="I33" s="31" t="s">
        <v>20</v>
      </c>
      <c r="J33" s="31" t="s">
        <v>20</v>
      </c>
      <c r="K33" s="31" t="s">
        <v>20</v>
      </c>
      <c r="L33" s="31">
        <v>0.45299999999999996</v>
      </c>
      <c r="M33" s="31">
        <f>0.53+0.104</f>
        <v>0.63400000000000001</v>
      </c>
      <c r="N33" s="31">
        <f>0.596-0.12</f>
        <v>0.47599999999999998</v>
      </c>
      <c r="O33" s="31">
        <f>0.223-0.149</f>
        <v>7.400000000000001E-2</v>
      </c>
      <c r="P33" s="31"/>
      <c r="Q33" s="31"/>
      <c r="R33" s="28"/>
    </row>
    <row r="34" spans="1:23" x14ac:dyDescent="0.25">
      <c r="A34" s="28" t="s">
        <v>52</v>
      </c>
      <c r="B34" s="63" t="s">
        <v>20</v>
      </c>
      <c r="C34" s="31" t="s">
        <v>20</v>
      </c>
      <c r="D34" s="31" t="s">
        <v>20</v>
      </c>
      <c r="E34" s="31" t="s">
        <v>20</v>
      </c>
      <c r="F34" s="31" t="s">
        <v>20</v>
      </c>
      <c r="G34" s="31" t="s">
        <v>20</v>
      </c>
      <c r="H34" s="31" t="s">
        <v>20</v>
      </c>
      <c r="I34" s="31" t="s">
        <v>20</v>
      </c>
      <c r="J34" s="31" t="s">
        <v>20</v>
      </c>
      <c r="K34" s="31" t="s">
        <v>20</v>
      </c>
      <c r="L34" s="31">
        <f>1.978+0.063</f>
        <v>2.0409999999999999</v>
      </c>
      <c r="M34" s="31">
        <f>0.382+0.196</f>
        <v>0.57800000000000007</v>
      </c>
      <c r="N34" s="31">
        <f>-1.014+0.356</f>
        <v>-0.65800000000000003</v>
      </c>
      <c r="O34" s="31">
        <f>-3.054+0.087</f>
        <v>-2.9669999999999996</v>
      </c>
      <c r="P34" s="31"/>
      <c r="Q34" s="31"/>
      <c r="R34" s="28"/>
    </row>
    <row r="35" spans="1:23" x14ac:dyDescent="0.25">
      <c r="A35" s="28" t="s">
        <v>53</v>
      </c>
      <c r="B35" s="63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>
        <f>1.129+0.317</f>
        <v>1.446</v>
      </c>
      <c r="N35" s="31">
        <f>-1.688+0.002</f>
        <v>-1.6859999999999999</v>
      </c>
      <c r="O35" s="31">
        <f>-1.615+0</f>
        <v>-1.615</v>
      </c>
      <c r="P35" s="31">
        <f>-2.201+0</f>
        <v>-2.2010000000000001</v>
      </c>
      <c r="Q35" s="31"/>
      <c r="R35" s="28"/>
    </row>
    <row r="36" spans="1:23" x14ac:dyDescent="0.25">
      <c r="A36" s="28" t="s">
        <v>54</v>
      </c>
      <c r="B36" s="63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>
        <f>0.004-0.003</f>
        <v>1E-3</v>
      </c>
      <c r="N36" s="31">
        <f>0.06-0.004</f>
        <v>5.5999999999999994E-2</v>
      </c>
      <c r="O36" s="31">
        <f>0.051-0.002</f>
        <v>4.8999999999999995E-2</v>
      </c>
      <c r="P36" s="31">
        <f>-0.102-0.002</f>
        <v>-0.104</v>
      </c>
      <c r="Q36" s="31"/>
      <c r="R36" s="28"/>
    </row>
    <row r="37" spans="1:23" x14ac:dyDescent="0.25">
      <c r="A37" s="28" t="s">
        <v>55</v>
      </c>
      <c r="B37" s="63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>
        <f>7.71+0.283</f>
        <v>7.9930000000000003</v>
      </c>
      <c r="N37" s="31">
        <f>-1.996+0.285</f>
        <v>-1.7110000000000001</v>
      </c>
      <c r="O37" s="31">
        <f>-3.014-0.09</f>
        <v>-3.1039999999999996</v>
      </c>
      <c r="P37" s="31">
        <f>-6.467-0.161</f>
        <v>-6.6279999999999992</v>
      </c>
      <c r="Q37" s="31"/>
      <c r="R37" s="28"/>
    </row>
    <row r="38" spans="1:23" x14ac:dyDescent="0.25">
      <c r="A38" s="28" t="s">
        <v>56</v>
      </c>
      <c r="B38" s="63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>
        <f>0.051+0.46</f>
        <v>0.51100000000000001</v>
      </c>
      <c r="N38" s="31">
        <f>-1.939+0.388</f>
        <v>-1.5510000000000002</v>
      </c>
      <c r="O38" s="31">
        <f>-5.498+0.688</f>
        <v>-4.8100000000000005</v>
      </c>
      <c r="P38" s="31">
        <f>-7.688+0.216</f>
        <v>-7.4719999999999995</v>
      </c>
      <c r="Q38" s="31"/>
      <c r="R38" s="28"/>
    </row>
    <row r="39" spans="1:23" x14ac:dyDescent="0.25">
      <c r="A39" s="28" t="s">
        <v>57</v>
      </c>
      <c r="B39" s="63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>
        <f>2.802+0.135</f>
        <v>2.9370000000000003</v>
      </c>
      <c r="O39" s="31">
        <f>2.288+0.081</f>
        <v>2.3689999999999998</v>
      </c>
      <c r="P39" s="31">
        <f>0.253+0.053</f>
        <v>0.30599999999999999</v>
      </c>
      <c r="Q39" s="31">
        <f>-1.418+0.024</f>
        <v>-1.3939999999999999</v>
      </c>
      <c r="R39" s="28"/>
      <c r="V39" s="6"/>
      <c r="W39" s="6"/>
    </row>
    <row r="40" spans="1:23" x14ac:dyDescent="0.25">
      <c r="A40" s="28" t="s">
        <v>58</v>
      </c>
      <c r="B40" s="63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>
        <f>0.669-0.031</f>
        <v>0.63800000000000001</v>
      </c>
      <c r="O40" s="31">
        <f>3.887-0.098</f>
        <v>3.7890000000000001</v>
      </c>
      <c r="P40" s="31">
        <f>1.912+0.914</f>
        <v>2.8260000000000001</v>
      </c>
      <c r="Q40" s="31">
        <f>2.276+0.132</f>
        <v>2.4079999999999999</v>
      </c>
      <c r="R40" s="28"/>
    </row>
    <row r="41" spans="1:23" x14ac:dyDescent="0.25">
      <c r="A41" s="28" t="s">
        <v>59</v>
      </c>
      <c r="B41" s="63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0"/>
      <c r="N41" s="38"/>
      <c r="O41" s="39">
        <f>0.829+0.128</f>
        <v>0.95699999999999996</v>
      </c>
      <c r="P41" s="39">
        <f>1.015+0.046</f>
        <v>1.0609999999999999</v>
      </c>
      <c r="Q41" s="39">
        <f>-2.356-0.056</f>
        <v>-2.4119999999999999</v>
      </c>
      <c r="R41" s="65">
        <f>-2.114-0.075</f>
        <v>-2.1890000000000001</v>
      </c>
    </row>
    <row r="42" spans="1:23" x14ac:dyDescent="0.25">
      <c r="A42" s="55" t="s">
        <v>60</v>
      </c>
      <c r="B42" s="66">
        <f t="shared" ref="B42:Q42" si="0">SUM(B3:B41)</f>
        <v>9.7270000000000003</v>
      </c>
      <c r="C42" s="52">
        <f t="shared" si="0"/>
        <v>15.737</v>
      </c>
      <c r="D42" s="52">
        <f t="shared" si="0"/>
        <v>13.946</v>
      </c>
      <c r="E42" s="52">
        <f t="shared" si="0"/>
        <v>19.261999999999997</v>
      </c>
      <c r="F42" s="52">
        <f t="shared" si="0"/>
        <v>27.954000000000001</v>
      </c>
      <c r="G42" s="52">
        <f t="shared" si="0"/>
        <v>30.534000000000006</v>
      </c>
      <c r="H42" s="52">
        <f t="shared" si="0"/>
        <v>57.711000000000006</v>
      </c>
      <c r="I42" s="52">
        <f t="shared" si="0"/>
        <v>53.021000000000001</v>
      </c>
      <c r="J42" s="52">
        <f t="shared" si="0"/>
        <v>32.757999999999996</v>
      </c>
      <c r="K42" s="52">
        <f t="shared" si="0"/>
        <v>26.446999999999996</v>
      </c>
      <c r="L42" s="52">
        <f t="shared" si="0"/>
        <v>-0.75</v>
      </c>
      <c r="M42" s="52">
        <f t="shared" si="0"/>
        <v>17.166</v>
      </c>
      <c r="N42" s="52">
        <f t="shared" si="0"/>
        <v>7.1650000000000009</v>
      </c>
      <c r="O42" s="52">
        <f t="shared" si="0"/>
        <v>-5.258</v>
      </c>
      <c r="P42" s="52">
        <f t="shared" si="0"/>
        <v>-12.212</v>
      </c>
      <c r="Q42" s="52">
        <f t="shared" si="0"/>
        <v>-1.3979999999999999</v>
      </c>
      <c r="R42" s="55">
        <f>SUM(R3:R41)</f>
        <v>-2.1890000000000001</v>
      </c>
      <c r="S42" s="78">
        <f>SUM(B42:R42)</f>
        <v>289.62099999999998</v>
      </c>
      <c r="U42" s="23"/>
    </row>
    <row r="43" spans="1:23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R43" s="6"/>
      <c r="U43" s="37"/>
    </row>
    <row r="44" spans="1:23" s="30" customFormat="1" x14ac:dyDescent="0.25">
      <c r="A44" s="30" t="s">
        <v>64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O44" s="57" t="s">
        <v>78</v>
      </c>
      <c r="P44" s="58">
        <f>SUM(B42:R42)</f>
        <v>289.62099999999998</v>
      </c>
      <c r="U44" s="31"/>
    </row>
    <row r="45" spans="1:23" s="30" customFormat="1" x14ac:dyDescent="0.25">
      <c r="A45" t="s">
        <v>66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</row>
    <row r="46" spans="1:23" s="30" customFormat="1" x14ac:dyDescent="0.25">
      <c r="A46" t="s">
        <v>67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57" t="s">
        <v>75</v>
      </c>
      <c r="P46" s="58">
        <f>P44+'Expenses and NCI - parameters'!P61</f>
        <v>302.99549999999999</v>
      </c>
      <c r="Q46" s="36"/>
      <c r="R46" s="36"/>
    </row>
    <row r="47" spans="1:23" s="30" customFormat="1" x14ac:dyDescent="0.25">
      <c r="A47" s="30" t="s">
        <v>65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1:23" s="30" customForma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1:12" s="30" customForma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1:12" s="30" customForma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1:12" s="30" customForma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</row>
    <row r="52" spans="1:12" s="30" customFormat="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</row>
    <row r="53" spans="1:12" s="30" customForma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</row>
    <row r="54" spans="1:12" s="30" customFormat="1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</row>
    <row r="55" spans="1:12" s="30" customFormat="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</row>
    <row r="56" spans="1:12" s="30" customFormat="1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</row>
    <row r="57" spans="1:12" s="30" customForma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</row>
    <row r="58" spans="1:12" s="30" customFormat="1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</row>
    <row r="59" spans="1:12" s="30" customFormat="1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</row>
    <row r="60" spans="1:12" s="30" customFormat="1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</row>
    <row r="61" spans="1:12" s="30" customFormat="1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</row>
    <row r="62" spans="1:12" s="30" customForma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</row>
    <row r="63" spans="1:12" s="30" customFormat="1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</row>
    <row r="64" spans="1:12" s="30" customFormat="1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</row>
    <row r="65" spans="1:13" s="30" customFormat="1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</row>
    <row r="66" spans="1:13" s="30" customFormat="1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</row>
    <row r="67" spans="1:13" s="30" customFormat="1" x14ac:dyDescent="0.25">
      <c r="A67" s="44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1:13" s="30" customFormat="1" x14ac:dyDescent="0.25">
      <c r="A68" s="46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</row>
    <row r="69" spans="1:13" s="30" customFormat="1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</row>
    <row r="70" spans="1:13" s="30" customFormat="1" x14ac:dyDescent="0.25">
      <c r="A70" s="44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1:13" s="30" customFormat="1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</row>
    <row r="72" spans="1:13" s="30" customFormat="1" x14ac:dyDescent="0.25">
      <c r="A72" s="44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1:13" s="30" customFormat="1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</row>
    <row r="74" spans="1:13" s="30" customFormat="1" x14ac:dyDescent="0.25">
      <c r="A74" s="44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</row>
    <row r="75" spans="1:13" s="30" customFormat="1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</row>
    <row r="76" spans="1:13" s="30" customFormat="1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</row>
    <row r="77" spans="1:13" s="30" customFormat="1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</row>
    <row r="78" spans="1:13" s="48" customFormat="1" x14ac:dyDescent="0.25">
      <c r="A78" s="44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7"/>
    </row>
    <row r="79" spans="1:13" s="30" customFormat="1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</row>
    <row r="80" spans="1:13" s="48" customFormat="1" x14ac:dyDescent="0.25">
      <c r="A80" s="44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7"/>
    </row>
    <row r="81" spans="1:18" s="30" customFormat="1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</row>
    <row r="82" spans="1:18" s="30" customFormat="1" x14ac:dyDescent="0.25">
      <c r="A82" s="44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7"/>
      <c r="N82" s="47"/>
    </row>
    <row r="83" spans="1:18" s="30" customFormat="1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</row>
    <row r="84" spans="1:18" s="30" customFormat="1" x14ac:dyDescent="0.25">
      <c r="A84" s="44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</row>
    <row r="85" spans="1:18" s="30" customFormat="1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</row>
    <row r="86" spans="1:18" s="30" customFormat="1" x14ac:dyDescent="0.25">
      <c r="A86" s="44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</row>
    <row r="87" spans="1:18" s="30" customFormat="1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</row>
    <row r="88" spans="1:18" s="30" customFormat="1" x14ac:dyDescent="0.25">
      <c r="A88" s="44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</row>
    <row r="89" spans="1:18" s="30" customFormat="1" x14ac:dyDescent="0.25">
      <c r="A89" s="31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31"/>
      <c r="N89" s="31"/>
      <c r="O89" s="31"/>
      <c r="P89" s="31"/>
    </row>
    <row r="90" spans="1:18" s="30" customFormat="1" x14ac:dyDescent="0.25">
      <c r="A90" s="31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</row>
    <row r="91" spans="1:18" s="30" customFormat="1" x14ac:dyDescent="0.25">
      <c r="A91" s="31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31"/>
      <c r="N91" s="31"/>
      <c r="O91" s="31"/>
      <c r="P91" s="31"/>
    </row>
    <row r="92" spans="1:18" s="30" customFormat="1" x14ac:dyDescent="0.25">
      <c r="A92" s="44"/>
      <c r="B92" s="45"/>
      <c r="C92" s="45"/>
      <c r="D92" s="45"/>
      <c r="E92" s="45"/>
      <c r="F92" s="45"/>
      <c r="G92" s="45"/>
      <c r="H92" s="45"/>
      <c r="I92" s="45"/>
      <c r="J92" s="45"/>
      <c r="K92" s="45"/>
      <c r="M92" s="45"/>
      <c r="N92" s="45"/>
      <c r="O92" s="45"/>
      <c r="P92" s="45"/>
      <c r="Q92" s="49"/>
      <c r="R92" s="48"/>
    </row>
    <row r="93" spans="1:18" s="30" customFormat="1" x14ac:dyDescent="0.25">
      <c r="A93" s="31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31"/>
      <c r="N93" s="31"/>
      <c r="O93" s="31"/>
      <c r="P93" s="31"/>
    </row>
    <row r="94" spans="1:18" s="30" customFormat="1" x14ac:dyDescent="0.25">
      <c r="A94" s="44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</row>
    <row r="95" spans="1:18" s="30" customFormat="1" x14ac:dyDescent="0.25">
      <c r="A95" s="31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8"/>
      <c r="N95" s="31"/>
      <c r="O95" s="31"/>
      <c r="P95" s="31"/>
      <c r="Q95" s="31"/>
    </row>
    <row r="96" spans="1:18" s="30" customFormat="1" x14ac:dyDescent="0.25">
      <c r="A96" s="44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8"/>
      <c r="N96" s="45"/>
      <c r="O96" s="45"/>
      <c r="P96" s="45"/>
      <c r="Q96" s="45"/>
    </row>
    <row r="97" spans="1:22" s="30" customFormat="1" x14ac:dyDescent="0.25">
      <c r="A97" s="31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8"/>
      <c r="N97" s="31"/>
      <c r="O97" s="31"/>
      <c r="P97" s="31"/>
      <c r="Q97" s="31"/>
    </row>
    <row r="98" spans="1:22" s="30" customFormat="1" x14ac:dyDescent="0.25">
      <c r="A98" s="44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8"/>
      <c r="N98" s="45"/>
      <c r="O98" s="45"/>
      <c r="P98" s="45"/>
      <c r="Q98" s="45"/>
    </row>
    <row r="99" spans="1:22" s="30" customFormat="1" x14ac:dyDescent="0.25">
      <c r="A99" s="31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8"/>
      <c r="N99" s="48"/>
      <c r="O99" s="31"/>
      <c r="P99" s="31"/>
      <c r="Q99" s="31"/>
      <c r="R99" s="31"/>
    </row>
    <row r="100" spans="1:22" s="30" customFormat="1" x14ac:dyDescent="0.25">
      <c r="A100" s="44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8"/>
      <c r="N100" s="48"/>
      <c r="O100" s="45"/>
      <c r="P100" s="45"/>
      <c r="Q100" s="45"/>
      <c r="R100" s="45"/>
    </row>
    <row r="101" spans="1:22" s="30" customFormat="1" x14ac:dyDescent="0.25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T101" s="12"/>
      <c r="V101" s="50"/>
    </row>
    <row r="102" spans="1:22" x14ac:dyDescent="0.25"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T102" s="43"/>
      <c r="V102" s="1"/>
    </row>
    <row r="103" spans="1:22" x14ac:dyDescent="0.25">
      <c r="V103" s="19"/>
    </row>
    <row r="104" spans="1:22" x14ac:dyDescent="0.25">
      <c r="I104" s="6"/>
      <c r="K104" s="6"/>
    </row>
    <row r="108" spans="1:22" x14ac:dyDescent="0.25">
      <c r="A108" s="6"/>
    </row>
    <row r="109" spans="1:22" x14ac:dyDescent="0.25">
      <c r="A109" s="6"/>
    </row>
    <row r="110" spans="1:22" x14ac:dyDescent="0.25">
      <c r="A110" s="6"/>
    </row>
    <row r="111" spans="1:22" x14ac:dyDescent="0.25">
      <c r="A111" s="6"/>
    </row>
    <row r="112" spans="1:22" x14ac:dyDescent="0.25">
      <c r="A112" s="6"/>
    </row>
    <row r="113" spans="1:1" x14ac:dyDescent="0.25">
      <c r="A113" s="6"/>
    </row>
    <row r="114" spans="1:1" x14ac:dyDescent="0.25">
      <c r="A114" s="6"/>
    </row>
    <row r="115" spans="1:1" x14ac:dyDescent="0.25">
      <c r="A115" s="6"/>
    </row>
    <row r="116" spans="1:1" x14ac:dyDescent="0.25">
      <c r="A116" s="6"/>
    </row>
    <row r="117" spans="1:1" x14ac:dyDescent="0.25">
      <c r="A117" s="6"/>
    </row>
    <row r="118" spans="1:1" x14ac:dyDescent="0.25">
      <c r="A118" s="6"/>
    </row>
    <row r="119" spans="1:1" x14ac:dyDescent="0.25">
      <c r="A119" s="6"/>
    </row>
    <row r="120" spans="1:1" x14ac:dyDescent="0.25">
      <c r="A120" s="6"/>
    </row>
    <row r="121" spans="1:1" x14ac:dyDescent="0.25">
      <c r="A121" s="6"/>
    </row>
    <row r="127" spans="1:1" x14ac:dyDescent="0.25">
      <c r="A127" s="6"/>
    </row>
  </sheetData>
  <mergeCells count="1">
    <mergeCell ref="B2:R2"/>
  </mergeCells>
  <pageMargins left="0.25" right="0.25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5"/>
  <sheetViews>
    <sheetView zoomScale="85" zoomScaleNormal="85" workbookViewId="0">
      <selection activeCell="A36" sqref="A36:XFD36"/>
    </sheetView>
  </sheetViews>
  <sheetFormatPr defaultRowHeight="15" x14ac:dyDescent="0.25"/>
  <cols>
    <col min="1" max="1" width="64.85546875" style="3" customWidth="1"/>
    <col min="2" max="12" width="8.5703125" style="3" customWidth="1"/>
    <col min="13" max="16384" width="9.140625" style="3"/>
  </cols>
  <sheetData>
    <row r="1" spans="1:19" x14ac:dyDescent="0.25">
      <c r="A1" s="56" t="s">
        <v>69</v>
      </c>
      <c r="B1" s="61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62" t="s">
        <v>17</v>
      </c>
      <c r="S1" s="22" t="s">
        <v>63</v>
      </c>
    </row>
    <row r="2" spans="1:19" x14ac:dyDescent="0.25">
      <c r="A2" s="53"/>
      <c r="B2" s="88" t="s">
        <v>18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  <c r="S2" s="82" t="s">
        <v>18</v>
      </c>
    </row>
    <row r="3" spans="1:19" x14ac:dyDescent="0.25">
      <c r="A3" s="28" t="s">
        <v>19</v>
      </c>
      <c r="B3" s="63">
        <v>3.016</v>
      </c>
      <c r="C3" s="31" t="s">
        <v>20</v>
      </c>
      <c r="D3" s="31" t="s">
        <v>20</v>
      </c>
      <c r="E3" s="31" t="s">
        <v>20</v>
      </c>
      <c r="F3" s="31" t="s">
        <v>20</v>
      </c>
      <c r="G3" s="31" t="s">
        <v>20</v>
      </c>
      <c r="H3" s="31" t="s">
        <v>20</v>
      </c>
      <c r="I3" s="31" t="s">
        <v>20</v>
      </c>
      <c r="J3" s="31" t="s">
        <v>20</v>
      </c>
      <c r="K3" s="31" t="s">
        <v>20</v>
      </c>
      <c r="L3" s="31" t="s">
        <v>20</v>
      </c>
      <c r="M3" s="30"/>
      <c r="N3" s="30"/>
      <c r="O3" s="30"/>
      <c r="P3" s="30"/>
      <c r="Q3" s="30"/>
      <c r="R3" s="64"/>
    </row>
    <row r="4" spans="1:19" x14ac:dyDescent="0.25">
      <c r="A4" s="28" t="s">
        <v>21</v>
      </c>
      <c r="B4" s="63">
        <v>4.1539999999999999</v>
      </c>
      <c r="C4" s="31" t="s">
        <v>20</v>
      </c>
      <c r="D4" s="31" t="s">
        <v>20</v>
      </c>
      <c r="E4" s="31" t="s">
        <v>20</v>
      </c>
      <c r="F4" s="31" t="s">
        <v>20</v>
      </c>
      <c r="G4" s="31" t="s">
        <v>20</v>
      </c>
      <c r="H4" s="31" t="s">
        <v>20</v>
      </c>
      <c r="I4" s="31" t="s">
        <v>20</v>
      </c>
      <c r="J4" s="31" t="s">
        <v>20</v>
      </c>
      <c r="K4" s="31" t="s">
        <v>20</v>
      </c>
      <c r="L4" s="31" t="s">
        <v>20</v>
      </c>
      <c r="M4" s="30"/>
      <c r="N4" s="30"/>
      <c r="O4" s="30"/>
      <c r="P4" s="30"/>
      <c r="Q4" s="30"/>
      <c r="R4" s="64"/>
    </row>
    <row r="5" spans="1:19" x14ac:dyDescent="0.25">
      <c r="A5" s="28" t="s">
        <v>22</v>
      </c>
      <c r="B5" s="63">
        <v>1.804</v>
      </c>
      <c r="C5" s="31">
        <v>2.0220000000000002</v>
      </c>
      <c r="D5" s="31" t="s">
        <v>20</v>
      </c>
      <c r="E5" s="31" t="s">
        <v>20</v>
      </c>
      <c r="F5" s="31" t="s">
        <v>20</v>
      </c>
      <c r="G5" s="31" t="s">
        <v>20</v>
      </c>
      <c r="H5" s="31" t="s">
        <v>20</v>
      </c>
      <c r="I5" s="31" t="s">
        <v>20</v>
      </c>
      <c r="J5" s="31" t="s">
        <v>20</v>
      </c>
      <c r="K5" s="31" t="s">
        <v>20</v>
      </c>
      <c r="L5" s="31" t="s">
        <v>20</v>
      </c>
      <c r="M5" s="30"/>
      <c r="N5" s="30"/>
      <c r="O5" s="30"/>
      <c r="P5" s="30"/>
      <c r="Q5" s="30"/>
      <c r="R5" s="64"/>
    </row>
    <row r="6" spans="1:19" x14ac:dyDescent="0.25">
      <c r="A6" s="28" t="s">
        <v>23</v>
      </c>
      <c r="B6" s="63">
        <v>0.53700000000000003</v>
      </c>
      <c r="C6" s="31">
        <v>-0.58500000000000008</v>
      </c>
      <c r="D6" s="31" t="s">
        <v>20</v>
      </c>
      <c r="E6" s="31" t="s">
        <v>20</v>
      </c>
      <c r="F6" s="31" t="s">
        <v>20</v>
      </c>
      <c r="G6" s="31" t="s">
        <v>20</v>
      </c>
      <c r="H6" s="31" t="s">
        <v>20</v>
      </c>
      <c r="I6" s="31" t="s">
        <v>20</v>
      </c>
      <c r="J6" s="31" t="s">
        <v>20</v>
      </c>
      <c r="K6" s="31" t="s">
        <v>20</v>
      </c>
      <c r="L6" s="31" t="s">
        <v>20</v>
      </c>
      <c r="M6" s="30"/>
      <c r="N6" s="30"/>
      <c r="O6" s="30"/>
      <c r="P6" s="30"/>
      <c r="Q6" s="30"/>
      <c r="R6" s="64"/>
    </row>
    <row r="7" spans="1:19" x14ac:dyDescent="0.25">
      <c r="A7" s="28" t="s">
        <v>24</v>
      </c>
      <c r="B7" s="63">
        <v>1.7949999999999999</v>
      </c>
      <c r="C7" s="31">
        <v>2.3479999999999999</v>
      </c>
      <c r="D7" s="31">
        <v>3.024</v>
      </c>
      <c r="E7" s="31" t="s">
        <v>20</v>
      </c>
      <c r="F7" s="31" t="s">
        <v>20</v>
      </c>
      <c r="G7" s="31" t="s">
        <v>20</v>
      </c>
      <c r="H7" s="31" t="s">
        <v>20</v>
      </c>
      <c r="I7" s="31" t="s">
        <v>20</v>
      </c>
      <c r="J7" s="31" t="s">
        <v>20</v>
      </c>
      <c r="K7" s="31" t="s">
        <v>20</v>
      </c>
      <c r="L7" s="31" t="s">
        <v>20</v>
      </c>
      <c r="M7" s="30"/>
      <c r="N7" s="30"/>
      <c r="O7" s="30"/>
      <c r="P7" s="30"/>
      <c r="Q7" s="30"/>
      <c r="R7" s="64"/>
    </row>
    <row r="8" spans="1:19" x14ac:dyDescent="0.25">
      <c r="A8" s="28" t="s">
        <v>25</v>
      </c>
      <c r="B8" s="63">
        <v>0.69000000000000006</v>
      </c>
      <c r="C8" s="31">
        <v>0.22600000000000003</v>
      </c>
      <c r="D8" s="31">
        <f>1.415-0.263</f>
        <v>1.1520000000000001</v>
      </c>
      <c r="E8" s="31" t="s">
        <v>20</v>
      </c>
      <c r="F8" s="31" t="s">
        <v>20</v>
      </c>
      <c r="G8" s="31" t="s">
        <v>20</v>
      </c>
      <c r="H8" s="31" t="s">
        <v>20</v>
      </c>
      <c r="I8" s="31" t="s">
        <v>20</v>
      </c>
      <c r="J8" s="31" t="s">
        <v>20</v>
      </c>
      <c r="K8" s="31" t="s">
        <v>20</v>
      </c>
      <c r="L8" s="31" t="s">
        <v>20</v>
      </c>
      <c r="M8" s="30"/>
      <c r="N8" s="30"/>
      <c r="O8" s="30"/>
      <c r="P8" s="30"/>
      <c r="Q8" s="30"/>
      <c r="R8" s="64"/>
    </row>
    <row r="9" spans="1:19" x14ac:dyDescent="0.25">
      <c r="A9" s="28" t="s">
        <v>26</v>
      </c>
      <c r="B9" s="63">
        <v>0.217</v>
      </c>
      <c r="C9" s="31">
        <f>-0.794+0.154</f>
        <v>-0.64</v>
      </c>
      <c r="D9" s="31">
        <v>-0.185</v>
      </c>
      <c r="E9" s="31">
        <v>0.14899999999999999</v>
      </c>
      <c r="F9" s="31" t="s">
        <v>20</v>
      </c>
      <c r="G9" s="31" t="s">
        <v>20</v>
      </c>
      <c r="H9" s="31" t="s">
        <v>20</v>
      </c>
      <c r="I9" s="31" t="s">
        <v>20</v>
      </c>
      <c r="J9" s="31" t="s">
        <v>20</v>
      </c>
      <c r="K9" s="31"/>
      <c r="L9" s="31"/>
      <c r="M9" s="30"/>
      <c r="N9" s="30"/>
      <c r="O9" s="30"/>
      <c r="P9" s="30"/>
      <c r="Q9" s="30"/>
      <c r="R9" s="64"/>
    </row>
    <row r="10" spans="1:19" x14ac:dyDescent="0.25">
      <c r="A10" s="28" t="s">
        <v>27</v>
      </c>
      <c r="B10" s="63">
        <v>-0.79600000000000004</v>
      </c>
      <c r="C10" s="31">
        <v>-0.88900000000000001</v>
      </c>
      <c r="D10" s="31">
        <v>0.17599999999999999</v>
      </c>
      <c r="E10" s="31">
        <v>0.247</v>
      </c>
      <c r="F10" s="31" t="s">
        <v>20</v>
      </c>
      <c r="G10" s="31" t="s">
        <v>20</v>
      </c>
      <c r="H10" s="31" t="s">
        <v>20</v>
      </c>
      <c r="I10" s="31" t="s">
        <v>20</v>
      </c>
      <c r="J10" s="31" t="s">
        <v>20</v>
      </c>
      <c r="K10" s="31" t="s">
        <v>20</v>
      </c>
      <c r="L10" s="31" t="s">
        <v>20</v>
      </c>
      <c r="M10" s="30"/>
      <c r="N10" s="30"/>
      <c r="O10" s="30"/>
      <c r="P10" s="30"/>
      <c r="Q10" s="30"/>
      <c r="R10" s="64"/>
    </row>
    <row r="11" spans="1:19" x14ac:dyDescent="0.25">
      <c r="A11" s="28" t="s">
        <v>28</v>
      </c>
      <c r="B11" s="63" t="s">
        <v>20</v>
      </c>
      <c r="C11" s="31">
        <v>-9.9999999999999811E-3</v>
      </c>
      <c r="D11" s="31">
        <v>-0.36199999999999999</v>
      </c>
      <c r="E11" s="31">
        <v>0.76800000000000002</v>
      </c>
      <c r="F11" s="31">
        <v>1.2490000000000001</v>
      </c>
      <c r="G11" s="31" t="s">
        <v>20</v>
      </c>
      <c r="H11" s="31" t="s">
        <v>20</v>
      </c>
      <c r="I11" s="31" t="s">
        <v>20</v>
      </c>
      <c r="J11" s="31" t="s">
        <v>20</v>
      </c>
      <c r="K11" s="31" t="s">
        <v>20</v>
      </c>
      <c r="L11" s="31" t="s">
        <v>20</v>
      </c>
      <c r="M11" s="30"/>
      <c r="N11" s="30"/>
      <c r="O11" s="30"/>
      <c r="P11" s="30"/>
      <c r="Q11" s="30"/>
      <c r="R11" s="64"/>
    </row>
    <row r="12" spans="1:19" x14ac:dyDescent="0.25">
      <c r="A12" s="28" t="s">
        <v>29</v>
      </c>
      <c r="B12" s="63" t="s">
        <v>20</v>
      </c>
      <c r="C12" s="31">
        <v>-1.6380000000000001</v>
      </c>
      <c r="D12" s="31">
        <v>-1.2010000000000001</v>
      </c>
      <c r="E12" s="31">
        <v>-2.2240000000000002</v>
      </c>
      <c r="F12" s="31">
        <v>-2.3369999999999997</v>
      </c>
      <c r="G12" s="31" t="s">
        <v>20</v>
      </c>
      <c r="H12" s="31" t="s">
        <v>20</v>
      </c>
      <c r="I12" s="31" t="s">
        <v>20</v>
      </c>
      <c r="J12" s="31" t="s">
        <v>20</v>
      </c>
      <c r="K12" s="31" t="s">
        <v>20</v>
      </c>
      <c r="L12" s="31" t="s">
        <v>20</v>
      </c>
      <c r="M12" s="30"/>
      <c r="N12" s="30"/>
      <c r="O12" s="30"/>
      <c r="P12" s="30"/>
      <c r="Q12" s="30"/>
      <c r="R12" s="64"/>
    </row>
    <row r="13" spans="1:19" x14ac:dyDescent="0.25">
      <c r="A13" s="1" t="s">
        <v>30</v>
      </c>
      <c r="B13" s="63" t="s">
        <v>20</v>
      </c>
      <c r="C13" s="31" t="s">
        <v>20</v>
      </c>
      <c r="D13" s="31">
        <f>0.33-0.142</f>
        <v>0.18800000000000003</v>
      </c>
      <c r="E13" s="31">
        <v>0.27</v>
      </c>
      <c r="F13" s="31">
        <f>-0.919+0.244</f>
        <v>-0.67500000000000004</v>
      </c>
      <c r="G13" s="31">
        <v>-1.2849999999999999</v>
      </c>
      <c r="H13" s="31" t="s">
        <v>20</v>
      </c>
      <c r="I13" s="31" t="s">
        <v>20</v>
      </c>
      <c r="J13" s="31" t="s">
        <v>20</v>
      </c>
      <c r="K13" s="31" t="s">
        <v>20</v>
      </c>
      <c r="L13" s="31" t="s">
        <v>20</v>
      </c>
      <c r="M13" s="30"/>
      <c r="N13" s="30"/>
      <c r="O13" s="30"/>
      <c r="P13" s="30"/>
      <c r="Q13" s="30"/>
      <c r="R13" s="64"/>
    </row>
    <row r="14" spans="1:19" x14ac:dyDescent="0.25">
      <c r="A14" s="28" t="s">
        <v>31</v>
      </c>
      <c r="B14" s="63" t="s">
        <v>20</v>
      </c>
      <c r="C14" s="31" t="s">
        <v>20</v>
      </c>
      <c r="D14" s="31">
        <v>0.20600000000000002</v>
      </c>
      <c r="E14" s="31">
        <v>0.81</v>
      </c>
      <c r="F14" s="31">
        <v>-0.37</v>
      </c>
      <c r="G14" s="31">
        <v>-0.64599999999999991</v>
      </c>
      <c r="H14" s="31" t="s">
        <v>20</v>
      </c>
      <c r="I14" s="31" t="s">
        <v>20</v>
      </c>
      <c r="J14" s="31" t="s">
        <v>20</v>
      </c>
      <c r="K14" s="31" t="s">
        <v>20</v>
      </c>
      <c r="L14" s="31" t="s">
        <v>20</v>
      </c>
      <c r="M14" s="30"/>
      <c r="N14" s="30"/>
      <c r="O14" s="30"/>
      <c r="P14" s="30"/>
      <c r="Q14" s="30"/>
      <c r="R14" s="64"/>
    </row>
    <row r="15" spans="1:19" x14ac:dyDescent="0.25">
      <c r="A15" s="28" t="s">
        <v>32</v>
      </c>
      <c r="B15" s="63" t="s">
        <v>20</v>
      </c>
      <c r="C15" s="31" t="s">
        <v>20</v>
      </c>
      <c r="D15" s="31" t="s">
        <v>20</v>
      </c>
      <c r="E15" s="31">
        <v>-0.63100000000000001</v>
      </c>
      <c r="F15" s="31">
        <v>1.0089999999999999</v>
      </c>
      <c r="G15" s="31">
        <v>0.86599999999999999</v>
      </c>
      <c r="H15" s="31">
        <v>0.53200000000000003</v>
      </c>
      <c r="I15" s="31" t="s">
        <v>20</v>
      </c>
      <c r="J15" s="31" t="s">
        <v>20</v>
      </c>
      <c r="K15" s="31" t="s">
        <v>20</v>
      </c>
      <c r="L15" s="31" t="s">
        <v>20</v>
      </c>
      <c r="M15" s="30"/>
      <c r="N15" s="30"/>
      <c r="O15" s="30"/>
      <c r="P15" s="30"/>
      <c r="Q15" s="30"/>
      <c r="R15" s="64"/>
    </row>
    <row r="16" spans="1:19" x14ac:dyDescent="0.25">
      <c r="A16" s="28" t="s">
        <v>33</v>
      </c>
      <c r="B16" s="63" t="s">
        <v>20</v>
      </c>
      <c r="C16" s="31" t="s">
        <v>20</v>
      </c>
      <c r="D16" s="31" t="s">
        <v>20</v>
      </c>
      <c r="E16" s="31">
        <v>-3.415</v>
      </c>
      <c r="F16" s="31">
        <v>-1.0179999999999998</v>
      </c>
      <c r="G16" s="31">
        <v>-1.6460000000000001</v>
      </c>
      <c r="H16" s="31">
        <v>-1.9419999999999997</v>
      </c>
      <c r="I16" s="31" t="s">
        <v>20</v>
      </c>
      <c r="J16" s="31" t="s">
        <v>20</v>
      </c>
      <c r="K16" s="31" t="s">
        <v>20</v>
      </c>
      <c r="L16" s="31" t="s">
        <v>20</v>
      </c>
      <c r="M16" s="30"/>
      <c r="N16" s="30"/>
      <c r="O16" s="30"/>
      <c r="P16" s="30"/>
      <c r="Q16" s="30"/>
      <c r="R16" s="64"/>
    </row>
    <row r="17" spans="1:18" x14ac:dyDescent="0.25">
      <c r="A17" s="28" t="s">
        <v>34</v>
      </c>
      <c r="B17" s="63" t="s">
        <v>20</v>
      </c>
      <c r="C17" s="31" t="s">
        <v>20</v>
      </c>
      <c r="D17" s="31" t="s">
        <v>20</v>
      </c>
      <c r="E17" s="31" t="s">
        <v>20</v>
      </c>
      <c r="F17" s="31">
        <v>-2.0350000000000001</v>
      </c>
      <c r="G17" s="31">
        <v>-1.714</v>
      </c>
      <c r="H17" s="31">
        <v>-0.89600000000000002</v>
      </c>
      <c r="I17" s="31">
        <v>-2.1509999999999998</v>
      </c>
      <c r="J17" s="31" t="s">
        <v>20</v>
      </c>
      <c r="K17" s="31" t="s">
        <v>20</v>
      </c>
      <c r="L17" s="31" t="s">
        <v>20</v>
      </c>
      <c r="M17" s="30"/>
      <c r="N17" s="30"/>
      <c r="O17" s="30"/>
      <c r="P17" s="30"/>
      <c r="Q17" s="30"/>
      <c r="R17" s="64"/>
    </row>
    <row r="18" spans="1:18" x14ac:dyDescent="0.25">
      <c r="A18" s="28" t="s">
        <v>35</v>
      </c>
      <c r="B18" s="63" t="s">
        <v>20</v>
      </c>
      <c r="C18" s="31" t="s">
        <v>20</v>
      </c>
      <c r="D18" s="31" t="s">
        <v>20</v>
      </c>
      <c r="E18" s="31" t="s">
        <v>20</v>
      </c>
      <c r="F18" s="31">
        <v>-2.0300000000000002</v>
      </c>
      <c r="G18" s="31">
        <v>-2.7649999999999997</v>
      </c>
      <c r="H18" s="31">
        <v>-3.0410000000000004</v>
      </c>
      <c r="I18" s="31">
        <v>-3.6890000000000001</v>
      </c>
      <c r="J18" s="31" t="s">
        <v>20</v>
      </c>
      <c r="K18" s="31" t="s">
        <v>20</v>
      </c>
      <c r="L18" s="31" t="s">
        <v>20</v>
      </c>
      <c r="M18" s="30"/>
      <c r="N18" s="30"/>
      <c r="O18" s="30"/>
      <c r="P18" s="30"/>
      <c r="Q18" s="30"/>
      <c r="R18" s="64"/>
    </row>
    <row r="19" spans="1:18" x14ac:dyDescent="0.25">
      <c r="A19" s="28" t="s">
        <v>36</v>
      </c>
      <c r="B19" s="63" t="s">
        <v>20</v>
      </c>
      <c r="C19" s="31" t="s">
        <v>20</v>
      </c>
      <c r="D19" s="31" t="s">
        <v>20</v>
      </c>
      <c r="E19" s="31" t="s">
        <v>20</v>
      </c>
      <c r="F19" s="31" t="s">
        <v>20</v>
      </c>
      <c r="G19" s="31">
        <v>-3.4429999999999996</v>
      </c>
      <c r="H19" s="31">
        <v>-2.5720000000000001</v>
      </c>
      <c r="I19" s="31">
        <v>-3.9739999999999998</v>
      </c>
      <c r="J19" s="31">
        <v>-6.4560000000000004</v>
      </c>
      <c r="K19" s="31" t="s">
        <v>20</v>
      </c>
      <c r="L19" s="31" t="s">
        <v>20</v>
      </c>
      <c r="M19" s="30"/>
      <c r="N19" s="30"/>
      <c r="O19" s="30"/>
      <c r="P19" s="30"/>
      <c r="Q19" s="30"/>
      <c r="R19" s="64"/>
    </row>
    <row r="20" spans="1:18" x14ac:dyDescent="0.25">
      <c r="A20" s="28" t="s">
        <v>37</v>
      </c>
      <c r="B20" s="63" t="s">
        <v>20</v>
      </c>
      <c r="C20" s="31" t="s">
        <v>20</v>
      </c>
      <c r="D20" s="31" t="s">
        <v>20</v>
      </c>
      <c r="E20" s="31" t="s">
        <v>20</v>
      </c>
      <c r="F20" s="31" t="s">
        <v>20</v>
      </c>
      <c r="G20" s="31">
        <v>4.9000000000000002E-2</v>
      </c>
      <c r="H20" s="31">
        <v>-7.0000000000000001E-3</v>
      </c>
      <c r="I20" s="31">
        <v>-6.0000000000000001E-3</v>
      </c>
      <c r="J20" s="31">
        <v>-6.0000000000000001E-3</v>
      </c>
      <c r="K20" s="31" t="s">
        <v>20</v>
      </c>
      <c r="L20" s="31" t="s">
        <v>20</v>
      </c>
      <c r="M20" s="30"/>
      <c r="N20" s="30"/>
      <c r="O20" s="30"/>
      <c r="P20" s="30"/>
      <c r="Q20" s="30"/>
      <c r="R20" s="64"/>
    </row>
    <row r="21" spans="1:18" x14ac:dyDescent="0.25">
      <c r="A21" s="28" t="s">
        <v>38</v>
      </c>
      <c r="B21" s="63" t="s">
        <v>20</v>
      </c>
      <c r="C21" s="31" t="s">
        <v>20</v>
      </c>
      <c r="D21" s="31" t="s">
        <v>20</v>
      </c>
      <c r="E21" s="31" t="s">
        <v>20</v>
      </c>
      <c r="F21" s="31" t="s">
        <v>20</v>
      </c>
      <c r="G21" s="31">
        <v>0.47900000000000009</v>
      </c>
      <c r="H21" s="31">
        <v>-1.0839999999999999</v>
      </c>
      <c r="I21" s="31">
        <v>2.0649999999999999</v>
      </c>
      <c r="J21" s="31">
        <v>2.2229999999999999</v>
      </c>
      <c r="K21" s="31" t="s">
        <v>20</v>
      </c>
      <c r="L21" s="31" t="s">
        <v>20</v>
      </c>
      <c r="M21" s="30"/>
      <c r="N21" s="30"/>
      <c r="O21" s="30"/>
      <c r="P21" s="30"/>
      <c r="Q21" s="30"/>
      <c r="R21" s="64"/>
    </row>
    <row r="22" spans="1:18" x14ac:dyDescent="0.25">
      <c r="A22" s="29" t="s">
        <v>40</v>
      </c>
      <c r="B22" s="63"/>
      <c r="C22" s="31"/>
      <c r="D22" s="31"/>
      <c r="E22" s="31"/>
      <c r="F22" s="31"/>
      <c r="G22" s="45">
        <v>-0.7</v>
      </c>
      <c r="H22" s="45">
        <v>-0.1</v>
      </c>
      <c r="I22" s="45">
        <v>-0.82</v>
      </c>
      <c r="J22" s="45">
        <v>-0.9</v>
      </c>
      <c r="K22" s="31"/>
      <c r="L22" s="31"/>
      <c r="M22" s="30"/>
      <c r="N22" s="30"/>
      <c r="O22" s="30"/>
      <c r="P22" s="30"/>
      <c r="Q22" s="30"/>
      <c r="R22" s="64"/>
    </row>
    <row r="23" spans="1:18" x14ac:dyDescent="0.25">
      <c r="A23" s="28" t="s">
        <v>39</v>
      </c>
      <c r="B23" s="63" t="s">
        <v>20</v>
      </c>
      <c r="C23" s="31" t="s">
        <v>20</v>
      </c>
      <c r="D23" s="31" t="s">
        <v>20</v>
      </c>
      <c r="E23" s="31" t="s">
        <v>20</v>
      </c>
      <c r="F23" s="31" t="s">
        <v>20</v>
      </c>
      <c r="G23" s="31" t="s">
        <v>20</v>
      </c>
      <c r="H23" s="31">
        <v>-0.34799999999999998</v>
      </c>
      <c r="I23" s="31">
        <v>1.3960000000000001</v>
      </c>
      <c r="J23" s="31">
        <v>1.474</v>
      </c>
      <c r="K23" s="31">
        <v>0.30099999999999999</v>
      </c>
      <c r="L23" s="31" t="s">
        <v>20</v>
      </c>
      <c r="M23" s="30"/>
      <c r="N23" s="30"/>
      <c r="O23" s="30"/>
      <c r="P23" s="30"/>
      <c r="Q23" s="30"/>
      <c r="R23" s="64"/>
    </row>
    <row r="24" spans="1:18" x14ac:dyDescent="0.25">
      <c r="A24" s="29" t="s">
        <v>40</v>
      </c>
      <c r="B24" s="79"/>
      <c r="C24" s="45"/>
      <c r="D24" s="45"/>
      <c r="E24" s="45"/>
      <c r="F24" s="45"/>
      <c r="G24" s="45"/>
      <c r="H24" s="45">
        <v>1.41</v>
      </c>
      <c r="I24" s="45">
        <v>1.87</v>
      </c>
      <c r="J24" s="45">
        <v>2.0099999999999998</v>
      </c>
      <c r="K24" s="45">
        <v>2.38</v>
      </c>
      <c r="L24" s="45"/>
      <c r="M24" s="30"/>
      <c r="N24" s="30"/>
      <c r="O24" s="30"/>
      <c r="P24" s="30"/>
      <c r="Q24" s="30"/>
      <c r="R24" s="64"/>
    </row>
    <row r="25" spans="1:18" x14ac:dyDescent="0.25">
      <c r="A25" s="54" t="s">
        <v>41</v>
      </c>
      <c r="B25" s="63" t="s">
        <v>20</v>
      </c>
      <c r="C25" s="31" t="s">
        <v>20</v>
      </c>
      <c r="D25" s="31" t="s">
        <v>20</v>
      </c>
      <c r="E25" s="31" t="s">
        <v>20</v>
      </c>
      <c r="F25" s="31" t="s">
        <v>20</v>
      </c>
      <c r="G25" s="31" t="s">
        <v>20</v>
      </c>
      <c r="H25" s="31">
        <v>-0.28799999999999998</v>
      </c>
      <c r="I25" s="31">
        <v>1.4339999999999999</v>
      </c>
      <c r="J25" s="31">
        <v>3.5379999999999998</v>
      </c>
      <c r="K25" s="31">
        <v>4.3120000000000003</v>
      </c>
      <c r="L25" s="31" t="s">
        <v>20</v>
      </c>
      <c r="M25" s="30"/>
      <c r="N25" s="30"/>
      <c r="O25" s="30"/>
      <c r="P25" s="30"/>
      <c r="Q25" s="30"/>
      <c r="R25" s="64"/>
    </row>
    <row r="26" spans="1:18" x14ac:dyDescent="0.25">
      <c r="A26" s="29" t="s">
        <v>40</v>
      </c>
      <c r="B26" s="63"/>
      <c r="C26" s="31"/>
      <c r="D26" s="31"/>
      <c r="E26" s="31"/>
      <c r="F26" s="31"/>
      <c r="G26" s="31"/>
      <c r="H26" s="41">
        <v>1.1339999999999999</v>
      </c>
      <c r="I26" s="41">
        <v>2.1970000000000001</v>
      </c>
      <c r="J26" s="41">
        <v>2.36</v>
      </c>
      <c r="K26" s="41">
        <v>2.5819999999999999</v>
      </c>
      <c r="L26" s="31"/>
      <c r="M26" s="30"/>
      <c r="N26" s="30"/>
      <c r="O26" s="30"/>
      <c r="P26" s="30"/>
      <c r="Q26" s="30"/>
      <c r="R26" s="64"/>
    </row>
    <row r="27" spans="1:18" x14ac:dyDescent="0.25">
      <c r="A27" s="28" t="s">
        <v>42</v>
      </c>
      <c r="B27" s="63" t="s">
        <v>20</v>
      </c>
      <c r="C27" s="31" t="s">
        <v>20</v>
      </c>
      <c r="D27" s="31" t="s">
        <v>20</v>
      </c>
      <c r="E27" s="31" t="s">
        <v>20</v>
      </c>
      <c r="F27" s="31" t="s">
        <v>20</v>
      </c>
      <c r="G27" s="31" t="s">
        <v>20</v>
      </c>
      <c r="H27" s="31">
        <v>-1.0629999999999999</v>
      </c>
      <c r="I27" s="31">
        <v>-2.1040000000000001</v>
      </c>
      <c r="J27" s="31">
        <v>-1.7739999999999998</v>
      </c>
      <c r="K27" s="31">
        <v>-3.0060000000000002</v>
      </c>
      <c r="L27" s="31" t="s">
        <v>20</v>
      </c>
      <c r="M27" s="30"/>
      <c r="N27" s="30"/>
      <c r="O27" s="30"/>
      <c r="P27" s="30"/>
      <c r="Q27" s="30"/>
      <c r="R27" s="64"/>
    </row>
    <row r="28" spans="1:18" x14ac:dyDescent="0.25">
      <c r="A28" s="29" t="s">
        <v>40</v>
      </c>
      <c r="B28" s="79"/>
      <c r="C28" s="45"/>
      <c r="D28" s="45"/>
      <c r="E28" s="45"/>
      <c r="F28" s="45"/>
      <c r="G28" s="45"/>
      <c r="H28" s="41">
        <v>1.226</v>
      </c>
      <c r="I28" s="41">
        <v>2.2629999999999999</v>
      </c>
      <c r="J28" s="41">
        <v>2.35</v>
      </c>
      <c r="K28" s="41">
        <v>1.9279999999999999</v>
      </c>
      <c r="L28" s="45"/>
      <c r="M28" s="30"/>
      <c r="N28" s="30"/>
      <c r="O28" s="30"/>
      <c r="P28" s="30"/>
      <c r="Q28" s="30"/>
      <c r="R28" s="64"/>
    </row>
    <row r="29" spans="1:18" x14ac:dyDescent="0.25">
      <c r="A29" s="28" t="s">
        <v>43</v>
      </c>
      <c r="B29" s="63" t="s">
        <v>20</v>
      </c>
      <c r="C29" s="31" t="s">
        <v>20</v>
      </c>
      <c r="D29" s="31" t="s">
        <v>20</v>
      </c>
      <c r="E29" s="31" t="s">
        <v>20</v>
      </c>
      <c r="F29" s="31" t="s">
        <v>20</v>
      </c>
      <c r="G29" s="31" t="s">
        <v>20</v>
      </c>
      <c r="H29" s="31" t="s">
        <v>20</v>
      </c>
      <c r="I29" s="31">
        <v>1.992</v>
      </c>
      <c r="J29" s="31">
        <v>1.3290000000000002</v>
      </c>
      <c r="K29" s="31">
        <v>2.0329999999999999</v>
      </c>
      <c r="L29" s="31">
        <v>3.141</v>
      </c>
      <c r="M29" s="30"/>
      <c r="N29" s="30"/>
      <c r="O29" s="30"/>
      <c r="P29" s="30"/>
      <c r="Q29" s="30"/>
      <c r="R29" s="64"/>
    </row>
    <row r="30" spans="1:18" x14ac:dyDescent="0.25">
      <c r="A30" s="29" t="s">
        <v>40</v>
      </c>
      <c r="B30" s="79"/>
      <c r="C30" s="45"/>
      <c r="D30" s="45"/>
      <c r="E30" s="45"/>
      <c r="F30" s="45"/>
      <c r="G30" s="45"/>
      <c r="H30" s="45"/>
      <c r="I30" s="45">
        <v>-0.63</v>
      </c>
      <c r="J30" s="45">
        <v>-1.29</v>
      </c>
      <c r="K30" s="45">
        <v>-1.76</v>
      </c>
      <c r="L30" s="45">
        <v>-1.72</v>
      </c>
      <c r="M30" s="30"/>
      <c r="N30" s="30"/>
      <c r="O30" s="30"/>
      <c r="P30" s="30"/>
      <c r="Q30" s="30"/>
      <c r="R30" s="64"/>
    </row>
    <row r="31" spans="1:18" x14ac:dyDescent="0.25">
      <c r="A31" s="28" t="s">
        <v>44</v>
      </c>
      <c r="B31" s="63" t="s">
        <v>20</v>
      </c>
      <c r="C31" s="31" t="s">
        <v>20</v>
      </c>
      <c r="D31" s="31" t="s">
        <v>20</v>
      </c>
      <c r="E31" s="31" t="s">
        <v>20</v>
      </c>
      <c r="F31" s="31" t="s">
        <v>20</v>
      </c>
      <c r="G31" s="31" t="s">
        <v>20</v>
      </c>
      <c r="H31" s="31" t="s">
        <v>20</v>
      </c>
      <c r="I31" s="31">
        <v>0.45599999999999996</v>
      </c>
      <c r="J31" s="31">
        <v>6.8409999999999993</v>
      </c>
      <c r="K31" s="31">
        <v>2.6799999999999997</v>
      </c>
      <c r="L31" s="31">
        <v>-0.32299999999999951</v>
      </c>
      <c r="M31" s="30"/>
      <c r="N31" s="30"/>
      <c r="O31" s="30"/>
      <c r="P31" s="30"/>
      <c r="Q31" s="30"/>
      <c r="R31" s="64"/>
    </row>
    <row r="32" spans="1:18" x14ac:dyDescent="0.25">
      <c r="A32" s="29" t="s">
        <v>40</v>
      </c>
      <c r="B32" s="79"/>
      <c r="C32" s="45"/>
      <c r="D32" s="45"/>
      <c r="E32" s="45"/>
      <c r="F32" s="45"/>
      <c r="G32" s="45"/>
      <c r="H32" s="45"/>
      <c r="I32" s="45">
        <v>-2.57</v>
      </c>
      <c r="J32" s="45">
        <v>-2.75</v>
      </c>
      <c r="K32" s="45">
        <v>-2.98</v>
      </c>
      <c r="L32" s="45">
        <v>-3.07</v>
      </c>
      <c r="M32" s="30"/>
      <c r="N32" s="30"/>
      <c r="O32" s="30"/>
      <c r="P32" s="30"/>
      <c r="Q32" s="30"/>
      <c r="R32" s="64"/>
    </row>
    <row r="33" spans="1:18" x14ac:dyDescent="0.25">
      <c r="A33" s="28" t="s">
        <v>45</v>
      </c>
      <c r="B33" s="63" t="s">
        <v>20</v>
      </c>
      <c r="C33" s="31" t="s">
        <v>20</v>
      </c>
      <c r="D33" s="31" t="s">
        <v>20</v>
      </c>
      <c r="E33" s="31" t="s">
        <v>20</v>
      </c>
      <c r="F33" s="31" t="s">
        <v>20</v>
      </c>
      <c r="G33" s="31" t="s">
        <v>20</v>
      </c>
      <c r="H33" s="31" t="s">
        <v>20</v>
      </c>
      <c r="I33" s="31" t="s">
        <v>20</v>
      </c>
      <c r="J33" s="31">
        <v>-0.50600000000000001</v>
      </c>
      <c r="K33" s="31">
        <v>-1.0230000000000001</v>
      </c>
      <c r="L33" s="31">
        <v>-1.393</v>
      </c>
      <c r="M33" s="31">
        <v>-1.4530000000000001</v>
      </c>
      <c r="N33" s="30"/>
      <c r="O33" s="30"/>
      <c r="P33" s="30"/>
      <c r="Q33" s="30"/>
      <c r="R33" s="64"/>
    </row>
    <row r="34" spans="1:18" x14ac:dyDescent="0.25">
      <c r="A34" s="28" t="s">
        <v>46</v>
      </c>
      <c r="B34" s="63" t="s">
        <v>20</v>
      </c>
      <c r="C34" s="31" t="s">
        <v>20</v>
      </c>
      <c r="D34" s="31" t="s">
        <v>20</v>
      </c>
      <c r="E34" s="31" t="s">
        <v>20</v>
      </c>
      <c r="F34" s="31" t="s">
        <v>20</v>
      </c>
      <c r="G34" s="31" t="s">
        <v>20</v>
      </c>
      <c r="H34" s="31" t="s">
        <v>20</v>
      </c>
      <c r="I34" s="31" t="s">
        <v>20</v>
      </c>
      <c r="J34" s="31">
        <v>0.17099999999999999</v>
      </c>
      <c r="K34" s="31">
        <v>3.9E-2</v>
      </c>
      <c r="L34" s="31">
        <v>-3.0000000000000001E-3</v>
      </c>
      <c r="M34" s="31">
        <v>-3.4000000000000002E-2</v>
      </c>
      <c r="N34" s="30"/>
      <c r="O34" s="30"/>
      <c r="P34" s="30"/>
      <c r="Q34" s="30"/>
      <c r="R34" s="64"/>
    </row>
    <row r="35" spans="1:18" x14ac:dyDescent="0.25">
      <c r="A35" s="28" t="s">
        <v>47</v>
      </c>
      <c r="B35" s="63" t="s">
        <v>20</v>
      </c>
      <c r="C35" s="31" t="s">
        <v>20</v>
      </c>
      <c r="D35" s="31" t="s">
        <v>20</v>
      </c>
      <c r="E35" s="31" t="s">
        <v>20</v>
      </c>
      <c r="F35" s="31" t="s">
        <v>20</v>
      </c>
      <c r="G35" s="31" t="s">
        <v>20</v>
      </c>
      <c r="H35" s="31" t="s">
        <v>20</v>
      </c>
      <c r="I35" s="31" t="s">
        <v>20</v>
      </c>
      <c r="J35" s="31">
        <v>3.4000000000000002E-2</v>
      </c>
      <c r="K35" s="31">
        <v>-1.0669999999999999</v>
      </c>
      <c r="L35" s="31">
        <v>-1.7279999999999998</v>
      </c>
      <c r="M35" s="31">
        <v>-2.875</v>
      </c>
      <c r="N35" s="30"/>
      <c r="O35" s="30"/>
      <c r="P35" s="30"/>
      <c r="Q35" s="30"/>
      <c r="R35" s="64"/>
    </row>
    <row r="36" spans="1:18" s="41" customFormat="1" x14ac:dyDescent="0.25">
      <c r="A36" s="4" t="s">
        <v>74</v>
      </c>
      <c r="B36" s="79"/>
      <c r="C36" s="45"/>
      <c r="D36" s="45"/>
      <c r="E36" s="45"/>
      <c r="F36" s="45"/>
      <c r="G36" s="45"/>
      <c r="H36" s="45"/>
      <c r="I36" s="45"/>
      <c r="J36" s="45">
        <v>0.87</v>
      </c>
      <c r="K36" s="45">
        <v>1.21</v>
      </c>
      <c r="L36" s="45">
        <v>1.38</v>
      </c>
      <c r="M36" s="47">
        <v>1.36</v>
      </c>
      <c r="N36" s="48"/>
      <c r="O36" s="48"/>
      <c r="P36" s="48"/>
      <c r="Q36" s="48"/>
      <c r="R36" s="80"/>
    </row>
    <row r="37" spans="1:18" x14ac:dyDescent="0.25">
      <c r="A37" s="28" t="s">
        <v>48</v>
      </c>
      <c r="B37" s="63" t="s">
        <v>20</v>
      </c>
      <c r="C37" s="31" t="s">
        <v>20</v>
      </c>
      <c r="D37" s="31" t="s">
        <v>20</v>
      </c>
      <c r="E37" s="31" t="s">
        <v>20</v>
      </c>
      <c r="F37" s="31" t="s">
        <v>20</v>
      </c>
      <c r="G37" s="31" t="s">
        <v>20</v>
      </c>
      <c r="H37" s="31" t="s">
        <v>20</v>
      </c>
      <c r="I37" s="31" t="s">
        <v>20</v>
      </c>
      <c r="J37" s="31">
        <v>-7.09</v>
      </c>
      <c r="K37" s="31">
        <v>1.8029999999999999</v>
      </c>
      <c r="L37" s="31">
        <v>3.1110000000000002</v>
      </c>
      <c r="M37" s="30">
        <v>5.3979999999999997</v>
      </c>
      <c r="N37" s="30"/>
      <c r="O37" s="30"/>
      <c r="P37" s="30"/>
      <c r="Q37" s="30"/>
      <c r="R37" s="64"/>
    </row>
    <row r="38" spans="1:18" s="41" customFormat="1" x14ac:dyDescent="0.25">
      <c r="A38" s="29" t="s">
        <v>40</v>
      </c>
      <c r="B38" s="79"/>
      <c r="C38" s="45"/>
      <c r="D38" s="45"/>
      <c r="E38" s="45"/>
      <c r="F38" s="45"/>
      <c r="G38" s="45"/>
      <c r="H38" s="45"/>
      <c r="I38" s="45"/>
      <c r="J38" s="45">
        <v>0.95</v>
      </c>
      <c r="K38" s="45">
        <v>1.57</v>
      </c>
      <c r="L38" s="45">
        <v>1.06</v>
      </c>
      <c r="M38" s="47">
        <v>1.19</v>
      </c>
      <c r="N38" s="48"/>
      <c r="O38" s="48"/>
      <c r="P38" s="48"/>
      <c r="Q38" s="48"/>
      <c r="R38" s="80"/>
    </row>
    <row r="39" spans="1:18" x14ac:dyDescent="0.25">
      <c r="A39" s="28" t="s">
        <v>49</v>
      </c>
      <c r="B39" s="63" t="s">
        <v>20</v>
      </c>
      <c r="C39" s="31" t="s">
        <v>20</v>
      </c>
      <c r="D39" s="31" t="s">
        <v>20</v>
      </c>
      <c r="E39" s="31" t="s">
        <v>20</v>
      </c>
      <c r="F39" s="31" t="s">
        <v>20</v>
      </c>
      <c r="G39" s="31" t="s">
        <v>20</v>
      </c>
      <c r="H39" s="31" t="s">
        <v>20</v>
      </c>
      <c r="I39" s="31" t="s">
        <v>20</v>
      </c>
      <c r="J39" s="31" t="s">
        <v>20</v>
      </c>
      <c r="K39" s="31">
        <v>1.708</v>
      </c>
      <c r="L39" s="31">
        <v>-1.8480000000000001</v>
      </c>
      <c r="M39" s="31">
        <v>-4.694</v>
      </c>
      <c r="N39" s="31">
        <v>-1.758</v>
      </c>
      <c r="O39" s="30"/>
      <c r="P39" s="30"/>
      <c r="Q39" s="30"/>
      <c r="R39" s="64"/>
    </row>
    <row r="40" spans="1:18" x14ac:dyDescent="0.25">
      <c r="A40" s="29" t="s">
        <v>40</v>
      </c>
      <c r="B40" s="79"/>
      <c r="C40" s="45"/>
      <c r="D40" s="45"/>
      <c r="E40" s="45"/>
      <c r="F40" s="45"/>
      <c r="G40" s="45"/>
      <c r="H40" s="45"/>
      <c r="I40" s="45"/>
      <c r="J40" s="45"/>
      <c r="K40" s="45">
        <v>0.88</v>
      </c>
      <c r="L40" s="45">
        <v>0.67</v>
      </c>
      <c r="M40" s="47">
        <v>0.7</v>
      </c>
      <c r="N40" s="47">
        <v>0.74</v>
      </c>
      <c r="O40" s="30"/>
      <c r="P40" s="30"/>
      <c r="Q40" s="30"/>
      <c r="R40" s="64"/>
    </row>
    <row r="41" spans="1:18" x14ac:dyDescent="0.25">
      <c r="A41" s="28" t="s">
        <v>50</v>
      </c>
      <c r="B41" s="63" t="s">
        <v>20</v>
      </c>
      <c r="C41" s="31" t="s">
        <v>20</v>
      </c>
      <c r="D41" s="31" t="s">
        <v>20</v>
      </c>
      <c r="E41" s="31" t="s">
        <v>20</v>
      </c>
      <c r="F41" s="31" t="s">
        <v>20</v>
      </c>
      <c r="G41" s="31" t="s">
        <v>20</v>
      </c>
      <c r="H41" s="31" t="s">
        <v>20</v>
      </c>
      <c r="I41" s="31" t="s">
        <v>20</v>
      </c>
      <c r="J41" s="31" t="s">
        <v>20</v>
      </c>
      <c r="K41" s="31">
        <v>-0.13700000000000001</v>
      </c>
      <c r="L41" s="31">
        <v>-4.149</v>
      </c>
      <c r="M41" s="31">
        <v>-3.6739999999999999</v>
      </c>
      <c r="N41" s="31">
        <v>-6.3930000000000007</v>
      </c>
      <c r="O41" s="30"/>
      <c r="P41" s="30"/>
      <c r="Q41" s="30"/>
      <c r="R41" s="64"/>
    </row>
    <row r="42" spans="1:18" x14ac:dyDescent="0.25">
      <c r="A42" s="29" t="s">
        <v>40</v>
      </c>
      <c r="B42" s="79"/>
      <c r="C42" s="45"/>
      <c r="D42" s="45"/>
      <c r="E42" s="45"/>
      <c r="F42" s="45"/>
      <c r="G42" s="45"/>
      <c r="H42" s="45"/>
      <c r="I42" s="45"/>
      <c r="J42" s="45"/>
      <c r="K42" s="45">
        <v>1.96</v>
      </c>
      <c r="L42" s="45">
        <v>3.0745</v>
      </c>
      <c r="M42" s="45">
        <v>3.3855999999999984</v>
      </c>
      <c r="N42" s="45">
        <v>3.3538000000000028</v>
      </c>
      <c r="O42" s="30"/>
      <c r="P42" s="30"/>
      <c r="Q42" s="30"/>
      <c r="R42" s="64"/>
    </row>
    <row r="43" spans="1:18" x14ac:dyDescent="0.25">
      <c r="A43" s="28" t="s">
        <v>51</v>
      </c>
      <c r="B43" s="63" t="s">
        <v>20</v>
      </c>
      <c r="C43" s="31" t="s">
        <v>20</v>
      </c>
      <c r="D43" s="31" t="s">
        <v>20</v>
      </c>
      <c r="E43" s="31" t="s">
        <v>20</v>
      </c>
      <c r="F43" s="31" t="s">
        <v>20</v>
      </c>
      <c r="G43" s="31" t="s">
        <v>20</v>
      </c>
      <c r="H43" s="31" t="s">
        <v>20</v>
      </c>
      <c r="I43" s="31" t="s">
        <v>20</v>
      </c>
      <c r="J43" s="31" t="s">
        <v>20</v>
      </c>
      <c r="K43" s="31" t="s">
        <v>20</v>
      </c>
      <c r="L43" s="31">
        <v>-1.492</v>
      </c>
      <c r="M43" s="31">
        <v>-1.3</v>
      </c>
      <c r="N43" s="31">
        <v>-3.3380000000000001</v>
      </c>
      <c r="O43" s="31">
        <v>-3.5019999999999998</v>
      </c>
      <c r="P43" s="30"/>
      <c r="Q43" s="30"/>
      <c r="R43" s="64"/>
    </row>
    <row r="44" spans="1:18" x14ac:dyDescent="0.25">
      <c r="A44" s="29" t="s">
        <v>40</v>
      </c>
      <c r="B44" s="79"/>
      <c r="C44" s="45"/>
      <c r="D44" s="45"/>
      <c r="E44" s="45"/>
      <c r="F44" s="45"/>
      <c r="G44" s="45"/>
      <c r="H44" s="45"/>
      <c r="I44" s="45"/>
      <c r="J44" s="45"/>
      <c r="K44" s="45"/>
      <c r="L44" s="45">
        <v>-0.30399999999999999</v>
      </c>
      <c r="M44" s="45">
        <v>-0.49559999999999854</v>
      </c>
      <c r="N44" s="45">
        <v>-0.53380000000000294</v>
      </c>
      <c r="O44" s="45">
        <v>-0.7</v>
      </c>
      <c r="P44" s="30"/>
      <c r="Q44" s="30"/>
      <c r="R44" s="64"/>
    </row>
    <row r="45" spans="1:18" x14ac:dyDescent="0.25">
      <c r="A45" s="28" t="s">
        <v>52</v>
      </c>
      <c r="B45" s="63" t="s">
        <v>20</v>
      </c>
      <c r="C45" s="31" t="s">
        <v>20</v>
      </c>
      <c r="D45" s="31" t="s">
        <v>20</v>
      </c>
      <c r="E45" s="31" t="s">
        <v>20</v>
      </c>
      <c r="F45" s="31" t="s">
        <v>20</v>
      </c>
      <c r="G45" s="31" t="s">
        <v>20</v>
      </c>
      <c r="H45" s="31" t="s">
        <v>20</v>
      </c>
      <c r="I45" s="31" t="s">
        <v>20</v>
      </c>
      <c r="J45" s="31" t="s">
        <v>20</v>
      </c>
      <c r="K45" s="31" t="s">
        <v>20</v>
      </c>
      <c r="L45" s="31">
        <v>5.6550000000000002</v>
      </c>
      <c r="M45" s="31">
        <v>1.782</v>
      </c>
      <c r="N45" s="31">
        <v>3.5779999999999998</v>
      </c>
      <c r="O45" s="31">
        <v>-1.5680000000000001</v>
      </c>
      <c r="P45" s="30"/>
      <c r="Q45" s="30"/>
      <c r="R45" s="64"/>
    </row>
    <row r="46" spans="1:18" x14ac:dyDescent="0.25">
      <c r="A46" s="29" t="s">
        <v>40</v>
      </c>
      <c r="B46" s="79"/>
      <c r="C46" s="45"/>
      <c r="D46" s="45"/>
      <c r="E46" s="45"/>
      <c r="F46" s="45"/>
      <c r="G46" s="45"/>
      <c r="H46" s="45"/>
      <c r="I46" s="45"/>
      <c r="J46" s="45"/>
      <c r="K46" s="45"/>
      <c r="L46" s="45">
        <v>0.56999999999999995</v>
      </c>
      <c r="M46" s="45">
        <v>0.65</v>
      </c>
      <c r="N46" s="45">
        <v>0.83</v>
      </c>
      <c r="O46" s="45">
        <v>0.51</v>
      </c>
      <c r="P46" s="30"/>
      <c r="Q46" s="30"/>
      <c r="R46" s="64"/>
    </row>
    <row r="47" spans="1:18" x14ac:dyDescent="0.25">
      <c r="A47" s="28" t="s">
        <v>53</v>
      </c>
      <c r="B47" s="79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31">
        <v>2.7610000000000001</v>
      </c>
      <c r="N47" s="31">
        <v>3.5609999999999999</v>
      </c>
      <c r="O47" s="31">
        <v>0.78800000000000003</v>
      </c>
      <c r="P47" s="31">
        <v>1.4359999999999999</v>
      </c>
      <c r="Q47" s="30"/>
      <c r="R47" s="64"/>
    </row>
    <row r="48" spans="1:18" x14ac:dyDescent="0.25">
      <c r="A48" s="28" t="s">
        <v>54</v>
      </c>
      <c r="B48" s="79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>
        <v>0</v>
      </c>
      <c r="N48" s="45">
        <v>1.9999999999999997E-2</v>
      </c>
      <c r="O48" s="45">
        <v>5.6000000000000001E-2</v>
      </c>
      <c r="P48" s="45">
        <v>-2.3E-2</v>
      </c>
      <c r="Q48" s="30"/>
      <c r="R48" s="64"/>
    </row>
    <row r="49" spans="1:22" x14ac:dyDescent="0.25">
      <c r="A49" s="28" t="s">
        <v>55</v>
      </c>
      <c r="B49" s="79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31">
        <v>2.3169999999999997</v>
      </c>
      <c r="N49" s="31">
        <v>1.2789999999999999</v>
      </c>
      <c r="O49" s="31">
        <v>7.8840000000000003</v>
      </c>
      <c r="P49" s="31">
        <v>9.2590000000000003</v>
      </c>
      <c r="Q49" s="30"/>
      <c r="R49" s="64"/>
    </row>
    <row r="50" spans="1:22" x14ac:dyDescent="0.25">
      <c r="A50" s="29" t="s">
        <v>68</v>
      </c>
      <c r="B50" s="79"/>
      <c r="C50" s="45"/>
      <c r="D50" s="45"/>
      <c r="E50" s="45"/>
      <c r="F50" s="45"/>
      <c r="G50" s="45"/>
      <c r="H50" s="45"/>
      <c r="I50" s="45"/>
      <c r="J50" s="45"/>
      <c r="K50" s="45"/>
      <c r="L50" s="30"/>
      <c r="M50" s="45">
        <v>0.27</v>
      </c>
      <c r="N50" s="45">
        <v>0.15</v>
      </c>
      <c r="O50" s="45">
        <v>0.02</v>
      </c>
      <c r="P50" s="45">
        <v>-0.27</v>
      </c>
      <c r="Q50" s="49"/>
      <c r="R50" s="80"/>
    </row>
    <row r="51" spans="1:22" x14ac:dyDescent="0.25">
      <c r="A51" s="28" t="s">
        <v>56</v>
      </c>
      <c r="B51" s="79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31">
        <v>3.0449999999999999</v>
      </c>
      <c r="N51" s="31">
        <v>-0.63100000000000001</v>
      </c>
      <c r="O51" s="31">
        <v>0.43699999999999994</v>
      </c>
      <c r="P51" s="31">
        <v>4.42</v>
      </c>
      <c r="Q51" s="30"/>
      <c r="R51" s="64"/>
    </row>
    <row r="52" spans="1:22" x14ac:dyDescent="0.25">
      <c r="A52" s="29" t="s">
        <v>40</v>
      </c>
      <c r="B52" s="79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>
        <v>-0.74</v>
      </c>
      <c r="N52" s="45">
        <v>-1.01</v>
      </c>
      <c r="O52" s="45">
        <v>-1.24</v>
      </c>
      <c r="P52" s="45">
        <v>-1.5</v>
      </c>
      <c r="Q52" s="30"/>
      <c r="R52" s="64"/>
    </row>
    <row r="53" spans="1:22" x14ac:dyDescent="0.25">
      <c r="A53" s="28" t="s">
        <v>57</v>
      </c>
      <c r="B53" s="79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8"/>
      <c r="N53" s="31">
        <v>5.5410000000000004</v>
      </c>
      <c r="O53" s="31">
        <v>4.7110000000000003</v>
      </c>
      <c r="P53" s="31">
        <v>2.073</v>
      </c>
      <c r="Q53" s="31">
        <v>0.19399999999999995</v>
      </c>
      <c r="R53" s="64"/>
    </row>
    <row r="54" spans="1:22" x14ac:dyDescent="0.25">
      <c r="A54" s="29" t="s">
        <v>40</v>
      </c>
      <c r="B54" s="79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8"/>
      <c r="N54" s="45">
        <v>0</v>
      </c>
      <c r="O54" s="45">
        <v>-0.18</v>
      </c>
      <c r="P54" s="45">
        <v>0.05</v>
      </c>
      <c r="Q54" s="45">
        <v>0.18</v>
      </c>
      <c r="R54" s="64"/>
    </row>
    <row r="55" spans="1:22" x14ac:dyDescent="0.25">
      <c r="A55" s="28" t="s">
        <v>58</v>
      </c>
      <c r="B55" s="79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8"/>
      <c r="N55" s="31">
        <v>-2.8460000000000001</v>
      </c>
      <c r="O55" s="31">
        <v>-4.3719999999999999</v>
      </c>
      <c r="P55" s="31">
        <v>-4.7880000000000003</v>
      </c>
      <c r="Q55" s="31">
        <v>-5.2039999999999997</v>
      </c>
      <c r="R55" s="64"/>
    </row>
    <row r="56" spans="1:22" x14ac:dyDescent="0.25">
      <c r="A56" s="29" t="s">
        <v>40</v>
      </c>
      <c r="B56" s="79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8"/>
      <c r="N56" s="45">
        <v>-0.28999999999999998</v>
      </c>
      <c r="O56" s="45">
        <v>0.15</v>
      </c>
      <c r="P56" s="45">
        <v>-0.56000000000000005</v>
      </c>
      <c r="Q56" s="45">
        <v>-0.87</v>
      </c>
      <c r="R56" s="64"/>
    </row>
    <row r="57" spans="1:22" x14ac:dyDescent="0.25">
      <c r="A57" s="28" t="s">
        <v>59</v>
      </c>
      <c r="B57" s="79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8"/>
      <c r="N57" s="48"/>
      <c r="O57" s="31">
        <v>-2.5620000000000003</v>
      </c>
      <c r="P57" s="31">
        <v>-1.9610000000000003</v>
      </c>
      <c r="Q57" s="31">
        <v>-3.0070000000000001</v>
      </c>
      <c r="R57" s="28">
        <v>-5.0259999999999998</v>
      </c>
    </row>
    <row r="58" spans="1:22" x14ac:dyDescent="0.25">
      <c r="A58" s="29" t="s">
        <v>40</v>
      </c>
      <c r="B58" s="79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8"/>
      <c r="N58" s="48"/>
      <c r="O58" s="45">
        <v>-0.2</v>
      </c>
      <c r="P58" s="45">
        <v>0.23</v>
      </c>
      <c r="Q58" s="45">
        <v>0.81</v>
      </c>
      <c r="R58" s="81">
        <v>1.53</v>
      </c>
    </row>
    <row r="59" spans="1:22" x14ac:dyDescent="0.25">
      <c r="A59" s="55" t="s">
        <v>62</v>
      </c>
      <c r="B59" s="66">
        <f t="shared" ref="B59:R59" si="0">SUM(B3:B58)</f>
        <v>11.417000000000002</v>
      </c>
      <c r="C59" s="52">
        <f t="shared" si="0"/>
        <v>0.8340000000000003</v>
      </c>
      <c r="D59" s="52">
        <f t="shared" si="0"/>
        <v>2.9979999999999998</v>
      </c>
      <c r="E59" s="52">
        <f t="shared" si="0"/>
        <v>-4.0259999999999998</v>
      </c>
      <c r="F59" s="52">
        <f t="shared" si="0"/>
        <v>-6.2069999999999999</v>
      </c>
      <c r="G59" s="52">
        <f t="shared" si="0"/>
        <v>-10.805</v>
      </c>
      <c r="H59" s="52">
        <f t="shared" si="0"/>
        <v>-7.0390000000000006</v>
      </c>
      <c r="I59" s="52">
        <f t="shared" si="0"/>
        <v>-2.2710000000000008</v>
      </c>
      <c r="J59" s="52">
        <f t="shared" si="0"/>
        <v>3.3779999999999974</v>
      </c>
      <c r="K59" s="52">
        <f t="shared" si="0"/>
        <v>15.413</v>
      </c>
      <c r="L59" s="52">
        <f t="shared" si="0"/>
        <v>2.6315000000000013</v>
      </c>
      <c r="M59" s="52">
        <f t="shared" si="0"/>
        <v>7.593</v>
      </c>
      <c r="N59" s="52">
        <f t="shared" si="0"/>
        <v>2.2529999999999992</v>
      </c>
      <c r="O59" s="52">
        <f t="shared" si="0"/>
        <v>0.23200000000000082</v>
      </c>
      <c r="P59" s="52">
        <f t="shared" si="0"/>
        <v>8.3660000000000014</v>
      </c>
      <c r="Q59" s="52">
        <f t="shared" si="0"/>
        <v>-7.8970000000000002</v>
      </c>
      <c r="R59" s="55">
        <f t="shared" si="0"/>
        <v>-3.4959999999999996</v>
      </c>
      <c r="S59" s="78">
        <f>SUM(B59:R59)</f>
        <v>13.374500000000001</v>
      </c>
      <c r="T59" s="12"/>
      <c r="V59" s="17"/>
    </row>
    <row r="60" spans="1:22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T60" s="43"/>
      <c r="V60" s="1"/>
    </row>
    <row r="61" spans="1:22" x14ac:dyDescent="0.25">
      <c r="A61" s="30" t="s">
        <v>64</v>
      </c>
      <c r="O61" s="57" t="s">
        <v>76</v>
      </c>
      <c r="P61" s="58">
        <f>SUM(B59:R59)</f>
        <v>13.374500000000001</v>
      </c>
      <c r="V61" s="19"/>
    </row>
    <row r="62" spans="1:22" x14ac:dyDescent="0.25">
      <c r="A62" t="s">
        <v>66</v>
      </c>
      <c r="I62" s="6"/>
      <c r="K62" s="6"/>
    </row>
    <row r="63" spans="1:22" x14ac:dyDescent="0.25">
      <c r="A63" t="s">
        <v>67</v>
      </c>
      <c r="O63" s="57" t="s">
        <v>77</v>
      </c>
      <c r="P63" s="58">
        <f>P61+'Expenses and NCI - policy dec'!P44</f>
        <v>302.99549999999999</v>
      </c>
    </row>
    <row r="64" spans="1:22" x14ac:dyDescent="0.25">
      <c r="A64" s="30" t="s">
        <v>65</v>
      </c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  <row r="71" spans="1:1" x14ac:dyDescent="0.25">
      <c r="A71" s="6"/>
    </row>
    <row r="72" spans="1:1" x14ac:dyDescent="0.25">
      <c r="A72" s="6"/>
    </row>
    <row r="73" spans="1:1" x14ac:dyDescent="0.25">
      <c r="A73" s="6"/>
    </row>
    <row r="74" spans="1:1" x14ac:dyDescent="0.25">
      <c r="A74" s="6"/>
    </row>
    <row r="75" spans="1:1" x14ac:dyDescent="0.25">
      <c r="A75" s="6"/>
    </row>
    <row r="76" spans="1:1" x14ac:dyDescent="0.25">
      <c r="A76" s="6"/>
    </row>
    <row r="77" spans="1:1" x14ac:dyDescent="0.25">
      <c r="A77" s="6"/>
    </row>
    <row r="78" spans="1:1" x14ac:dyDescent="0.25">
      <c r="A78" s="6"/>
    </row>
    <row r="79" spans="1:1" x14ac:dyDescent="0.25">
      <c r="A79" s="6"/>
    </row>
    <row r="85" spans="1:1" x14ac:dyDescent="0.25">
      <c r="A85" s="6"/>
    </row>
  </sheetData>
  <mergeCells count="1">
    <mergeCell ref="B2:R2"/>
  </mergeCells>
  <pageMargins left="0.25" right="0.25" top="0.75" bottom="0.75" header="0.3" footer="0.3"/>
  <pageSetup paperSize="8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Revenue - policy decisions</vt:lpstr>
      <vt:lpstr>Revenue - parameters</vt:lpstr>
      <vt:lpstr>Expenses and NCI - policy dec</vt:lpstr>
      <vt:lpstr>Expenses and NCI - parameters</vt:lpstr>
      <vt:lpstr>'Expenses and NCI - parameters'!Print_Area</vt:lpstr>
      <vt:lpstr>'Expenses and NCI - policy dec'!Print_Area</vt:lpstr>
      <vt:lpstr>'Revenue - parameters'!Print_Area</vt:lpstr>
      <vt:lpstr>'Revenue - policy decisions'!Print_Area</vt:lpstr>
    </vt:vector>
  </TitlesOfParts>
  <Company>Parliament of Australia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Data: Impact of policy decisions and parameter variations on Australian Government revenue and spending estimates</dc:title>
  <dc:creator>PBO@pbo.gov.au</dc:creator>
  <cp:lastModifiedBy>Milligan, Louise (PBO)</cp:lastModifiedBy>
  <cp:lastPrinted>2016-02-22T23:03:21Z</cp:lastPrinted>
  <dcterms:created xsi:type="dcterms:W3CDTF">2016-02-22T04:27:19Z</dcterms:created>
  <dcterms:modified xsi:type="dcterms:W3CDTF">2016-02-23T22:24:11Z</dcterms:modified>
</cp:coreProperties>
</file>